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C:\Users\Wilawan\Desktop\คู่มืองบประมาณ ประจำปี 2565\New folder\คู่มือการใช้งบประมาณ 2565\"/>
    </mc:Choice>
  </mc:AlternateContent>
  <bookViews>
    <workbookView xWindow="0" yWindow="0" windowWidth="28800" windowHeight="12480" tabRatio="905" firstSheet="13" activeTab="28"/>
  </bookViews>
  <sheets>
    <sheet name="ส่วนที่ 2" sheetId="66" r:id="rId1"/>
    <sheet name="ใบหน้าแผนงาน 1" sheetId="67" r:id="rId2"/>
    <sheet name="ใบหน้า" sheetId="65" r:id="rId3"/>
    <sheet name="ใบหน้าครุ" sheetId="44" r:id="rId4"/>
    <sheet name="ครุศาสตร์" sheetId="99" r:id="rId5"/>
    <sheet name="ครุศาสตร์ (2)" sheetId="88" r:id="rId6"/>
    <sheet name="ใบหน้าสาธิต" sheetId="45" r:id="rId7"/>
    <sheet name="โรงเรียนสาธิต" sheetId="97" r:id="rId8"/>
    <sheet name="รร.สาธิต (2)" sheetId="74" r:id="rId9"/>
    <sheet name="ใบหน้ามนุษย์" sheetId="63" r:id="rId10"/>
    <sheet name="มนุษย์" sheetId="104" r:id="rId11"/>
    <sheet name="มนุษย์ (2)" sheetId="107" r:id="rId12"/>
    <sheet name="ใบหน้าการจัดการ" sheetId="60" r:id="rId13"/>
    <sheet name="การจัดการ" sheetId="100" r:id="rId14"/>
    <sheet name="การจัดการ (2)" sheetId="81" r:id="rId15"/>
    <sheet name="ใบหน้าวิทฯ" sheetId="48" r:id="rId16"/>
    <sheet name="วิทย์" sheetId="102" r:id="rId17"/>
    <sheet name="วิทย์ (2)" sheetId="69" r:id="rId18"/>
    <sheet name="ใบหน้าศูนย์วิทฯ" sheetId="84" r:id="rId19"/>
    <sheet name="ศูนย์วิทย์" sheetId="103" r:id="rId20"/>
    <sheet name="ศูนย์วิทย์  (2)" sheetId="86" r:id="rId21"/>
    <sheet name="ใบหน้าเกษตร" sheetId="53" r:id="rId22"/>
    <sheet name="เกษตร" sheetId="106" r:id="rId23"/>
    <sheet name="เกษตร (2)" sheetId="77" r:id="rId24"/>
    <sheet name="ใบหน้าอุต" sheetId="56" r:id="rId25"/>
    <sheet name="อุตสาหกรรม" sheetId="101" r:id="rId26"/>
    <sheet name="อุต (2)" sheetId="55" r:id="rId27"/>
    <sheet name="ใบหน้าพยาบาล" sheetId="64" r:id="rId28"/>
    <sheet name="พยาบาล" sheetId="105" r:id="rId29"/>
    <sheet name="พยาบาล (2)" sheetId="73" r:id="rId30"/>
  </sheets>
  <definedNames>
    <definedName name="_xlnm._FilterDatabase" localSheetId="4" hidden="1">ครุศาสตร์!$B$3:$Q$199</definedName>
    <definedName name="_xlnm.Print_Area" localSheetId="25">อุตสาหกรรม!$B$1:$Q$119</definedName>
    <definedName name="_xlnm.Print_Titles" localSheetId="13">การจัดการ!$3:$3</definedName>
    <definedName name="_xlnm.Print_Titles" localSheetId="14">'การจัดการ (2)'!$16:$16</definedName>
    <definedName name="_xlnm.Print_Titles" localSheetId="22">เกษตร!$3:$3</definedName>
    <definedName name="_xlnm.Print_Titles" localSheetId="23">'เกษตร (2)'!$15:$15</definedName>
    <definedName name="_xlnm.Print_Titles" localSheetId="4">ครุศาสตร์!$3:$3</definedName>
    <definedName name="_xlnm.Print_Titles" localSheetId="5">'ครุศาสตร์ (2)'!$16:$16</definedName>
    <definedName name="_xlnm.Print_Titles" localSheetId="28">พยาบาล!$3:$3</definedName>
    <definedName name="_xlnm.Print_Titles" localSheetId="29">'พยาบาล (2)'!$16:$16</definedName>
    <definedName name="_xlnm.Print_Titles" localSheetId="10">มนุษย์!$3:$3</definedName>
    <definedName name="_xlnm.Print_Titles" localSheetId="11">'มนุษย์ (2)'!$16:$16</definedName>
    <definedName name="_xlnm.Print_Titles" localSheetId="8">'รร.สาธิต (2)'!$12:$12</definedName>
    <definedName name="_xlnm.Print_Titles" localSheetId="7">โรงเรียนสาธิต!$3:$3</definedName>
    <definedName name="_xlnm.Print_Titles" localSheetId="16">วิทย์!$3:$3</definedName>
    <definedName name="_xlnm.Print_Titles" localSheetId="17">'วิทย์ (2)'!$16:$16</definedName>
    <definedName name="_xlnm.Print_Titles" localSheetId="19">ศูนย์วิทย์!$3:$3</definedName>
    <definedName name="_xlnm.Print_Titles" localSheetId="26">'อุต (2)'!$16:$16</definedName>
    <definedName name="_xlnm.Print_Titles" localSheetId="25">อุตสาหกรรม!$3:$3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105" l="1"/>
  <c r="E52" i="74" l="1"/>
  <c r="Q58" i="99" l="1"/>
  <c r="I33" i="74" l="1"/>
  <c r="J33" i="74"/>
  <c r="K33" i="74"/>
  <c r="L33" i="74"/>
  <c r="M33" i="74"/>
  <c r="N33" i="74"/>
  <c r="H33" i="74"/>
  <c r="O38" i="74"/>
  <c r="O33" i="74" s="1"/>
  <c r="O37" i="74"/>
  <c r="O36" i="74"/>
  <c r="O35" i="74"/>
  <c r="O34" i="74"/>
  <c r="O28" i="97"/>
  <c r="I24" i="97"/>
  <c r="J24" i="97"/>
  <c r="K24" i="97"/>
  <c r="L24" i="97"/>
  <c r="M24" i="97"/>
  <c r="N24" i="97"/>
  <c r="H24" i="97"/>
  <c r="O26" i="97"/>
  <c r="O24" i="97" s="1"/>
  <c r="O27" i="97"/>
  <c r="O29" i="97"/>
  <c r="O25" i="97"/>
  <c r="O23" i="97"/>
  <c r="Q152" i="100" l="1"/>
  <c r="G246" i="69" l="1"/>
  <c r="Q124" i="77" l="1"/>
  <c r="Q123" i="77"/>
  <c r="Q122" i="77"/>
  <c r="Q121" i="77"/>
  <c r="Q120" i="77"/>
  <c r="Q119" i="77"/>
  <c r="Q118" i="77"/>
  <c r="Q117" i="77"/>
  <c r="Q116" i="77"/>
  <c r="Q115" i="77"/>
  <c r="Q114" i="77"/>
  <c r="Q113" i="77"/>
  <c r="Q112" i="77"/>
  <c r="Q111" i="77"/>
  <c r="Q110" i="77"/>
  <c r="Q109" i="77"/>
  <c r="Q108" i="77"/>
  <c r="P107" i="77"/>
  <c r="P106" i="77" s="1"/>
  <c r="O107" i="77"/>
  <c r="O106" i="77" s="1"/>
  <c r="N107" i="77"/>
  <c r="N106" i="77" s="1"/>
  <c r="M107" i="77"/>
  <c r="M106" i="77" s="1"/>
  <c r="L107" i="77"/>
  <c r="L106" i="77" s="1"/>
  <c r="K107" i="77"/>
  <c r="K106" i="77" s="1"/>
  <c r="J107" i="77"/>
  <c r="J106" i="77" s="1"/>
  <c r="I107" i="77"/>
  <c r="I106" i="77"/>
  <c r="Q105" i="77"/>
  <c r="Q104" i="77"/>
  <c r="Q103" i="77"/>
  <c r="Q102" i="77"/>
  <c r="Q101" i="77"/>
  <c r="P100" i="77"/>
  <c r="O100" i="77"/>
  <c r="N100" i="77"/>
  <c r="M100" i="77"/>
  <c r="L100" i="77"/>
  <c r="K100" i="77"/>
  <c r="J100" i="77"/>
  <c r="I100" i="77"/>
  <c r="Q99" i="77"/>
  <c r="Q98" i="77"/>
  <c r="Q97" i="77" s="1"/>
  <c r="P97" i="77"/>
  <c r="O97" i="77"/>
  <c r="N97" i="77"/>
  <c r="M97" i="77"/>
  <c r="L97" i="77"/>
  <c r="K97" i="77"/>
  <c r="J97" i="77"/>
  <c r="I97" i="77"/>
  <c r="Q96" i="77"/>
  <c r="Q95" i="77" s="1"/>
  <c r="P95" i="77"/>
  <c r="O95" i="77"/>
  <c r="N95" i="77"/>
  <c r="M95" i="77"/>
  <c r="L95" i="77"/>
  <c r="K95" i="77"/>
  <c r="J95" i="77"/>
  <c r="I95" i="77"/>
  <c r="Q94" i="77"/>
  <c r="Q93" i="77"/>
  <c r="P92" i="77"/>
  <c r="O92" i="77"/>
  <c r="N92" i="77"/>
  <c r="M92" i="77"/>
  <c r="L92" i="77"/>
  <c r="K92" i="77"/>
  <c r="J92" i="77"/>
  <c r="I92" i="77"/>
  <c r="Q90" i="77"/>
  <c r="Q89" i="77" s="1"/>
  <c r="Q88" i="77" s="1"/>
  <c r="P89" i="77"/>
  <c r="P88" i="77" s="1"/>
  <c r="O89" i="77"/>
  <c r="O88" i="77" s="1"/>
  <c r="N89" i="77"/>
  <c r="N88" i="77" s="1"/>
  <c r="M89" i="77"/>
  <c r="M88" i="77" s="1"/>
  <c r="L89" i="77"/>
  <c r="L88" i="77" s="1"/>
  <c r="K89" i="77"/>
  <c r="K88" i="77" s="1"/>
  <c r="J89" i="77"/>
  <c r="J88" i="77" s="1"/>
  <c r="I89" i="77"/>
  <c r="I88" i="77" s="1"/>
  <c r="Q87" i="77"/>
  <c r="Q86" i="77"/>
  <c r="Q85" i="77"/>
  <c r="P84" i="77"/>
  <c r="P80" i="77" s="1"/>
  <c r="O84" i="77"/>
  <c r="N84" i="77"/>
  <c r="M84" i="77"/>
  <c r="L84" i="77"/>
  <c r="K84" i="77"/>
  <c r="J84" i="77"/>
  <c r="I84" i="77"/>
  <c r="Q83" i="77"/>
  <c r="Q82" i="77"/>
  <c r="P81" i="77"/>
  <c r="O81" i="77"/>
  <c r="N81" i="77"/>
  <c r="N80" i="77" s="1"/>
  <c r="M81" i="77"/>
  <c r="L81" i="77"/>
  <c r="K81" i="77"/>
  <c r="J81" i="77"/>
  <c r="J80" i="77" s="1"/>
  <c r="I81" i="77"/>
  <c r="Q78" i="77"/>
  <c r="P78" i="77"/>
  <c r="O78" i="77"/>
  <c r="N78" i="77"/>
  <c r="M78" i="77"/>
  <c r="L78" i="77"/>
  <c r="K78" i="77"/>
  <c r="J78" i="77"/>
  <c r="I78" i="77"/>
  <c r="Q77" i="77"/>
  <c r="Q76" i="77"/>
  <c r="P76" i="77"/>
  <c r="O76" i="77"/>
  <c r="N76" i="77"/>
  <c r="M76" i="77"/>
  <c r="L76" i="77"/>
  <c r="K76" i="77"/>
  <c r="J76" i="77"/>
  <c r="I76" i="77"/>
  <c r="Q75" i="77"/>
  <c r="Q74" i="77" s="1"/>
  <c r="P74" i="77"/>
  <c r="O74" i="77"/>
  <c r="N74" i="77"/>
  <c r="M74" i="77"/>
  <c r="L74" i="77"/>
  <c r="K74" i="77"/>
  <c r="J74" i="77"/>
  <c r="I74" i="77"/>
  <c r="Q72" i="77"/>
  <c r="Q71" i="77"/>
  <c r="Q70" i="77" s="1"/>
  <c r="P70" i="77"/>
  <c r="O70" i="77"/>
  <c r="N70" i="77"/>
  <c r="M70" i="77"/>
  <c r="L70" i="77"/>
  <c r="K70" i="77"/>
  <c r="J70" i="77"/>
  <c r="I70" i="77"/>
  <c r="Q69" i="77"/>
  <c r="Q68" i="77"/>
  <c r="Q67" i="77"/>
  <c r="Q66" i="77"/>
  <c r="Q65" i="77"/>
  <c r="P64" i="77"/>
  <c r="O64" i="77"/>
  <c r="N64" i="77"/>
  <c r="M64" i="77"/>
  <c r="L64" i="77"/>
  <c r="K64" i="77"/>
  <c r="J64" i="77"/>
  <c r="I64" i="77"/>
  <c r="Q63" i="77"/>
  <c r="Q62" i="77"/>
  <c r="Q61" i="77"/>
  <c r="Q60" i="77"/>
  <c r="Q59" i="77"/>
  <c r="Q58" i="77"/>
  <c r="Q57" i="77"/>
  <c r="P56" i="77"/>
  <c r="O56" i="77"/>
  <c r="N56" i="77"/>
  <c r="M56" i="77"/>
  <c r="L56" i="77"/>
  <c r="K56" i="77"/>
  <c r="J56" i="77"/>
  <c r="I56" i="77"/>
  <c r="Q55" i="77"/>
  <c r="Q54" i="77"/>
  <c r="Q53" i="77"/>
  <c r="Q52" i="77"/>
  <c r="Q51" i="77"/>
  <c r="Q50" i="77"/>
  <c r="Q49" i="77"/>
  <c r="Q48" i="77"/>
  <c r="Q47" i="77"/>
  <c r="Q46" i="77"/>
  <c r="Q45" i="77"/>
  <c r="Q44" i="77"/>
  <c r="Q43" i="77"/>
  <c r="P42" i="77"/>
  <c r="O42" i="77"/>
  <c r="N42" i="77"/>
  <c r="M42" i="77"/>
  <c r="L42" i="77"/>
  <c r="K42" i="77"/>
  <c r="J42" i="77"/>
  <c r="I42" i="77"/>
  <c r="Q41" i="77"/>
  <c r="Q40" i="77"/>
  <c r="Q39" i="77"/>
  <c r="Q38" i="77"/>
  <c r="Q37" i="77"/>
  <c r="Q36" i="77" s="1"/>
  <c r="P36" i="77"/>
  <c r="O36" i="77"/>
  <c r="N36" i="77"/>
  <c r="M36" i="77"/>
  <c r="L36" i="77"/>
  <c r="K36" i="77"/>
  <c r="J36" i="77"/>
  <c r="I36" i="77"/>
  <c r="Q35" i="77"/>
  <c r="Q34" i="77"/>
  <c r="Q33" i="77"/>
  <c r="P32" i="77"/>
  <c r="O32" i="77"/>
  <c r="N32" i="77"/>
  <c r="M32" i="77"/>
  <c r="L32" i="77"/>
  <c r="K32" i="77"/>
  <c r="J32" i="77"/>
  <c r="I32" i="77"/>
  <c r="Q31" i="77"/>
  <c r="Q30" i="77"/>
  <c r="Q29" i="77"/>
  <c r="Q28" i="77" s="1"/>
  <c r="P28" i="77"/>
  <c r="O28" i="77"/>
  <c r="N28" i="77"/>
  <c r="M28" i="77"/>
  <c r="L28" i="77"/>
  <c r="K28" i="77"/>
  <c r="J28" i="77"/>
  <c r="I28" i="77"/>
  <c r="Q27" i="77"/>
  <c r="Q26" i="77"/>
  <c r="Q25" i="77"/>
  <c r="P24" i="77"/>
  <c r="O24" i="77"/>
  <c r="N24" i="77"/>
  <c r="M24" i="77"/>
  <c r="L24" i="77"/>
  <c r="K24" i="77"/>
  <c r="J24" i="77"/>
  <c r="I24" i="77"/>
  <c r="Q23" i="77"/>
  <c r="Q22" i="77"/>
  <c r="Q21" i="77"/>
  <c r="Q20" i="77"/>
  <c r="Q19" i="77"/>
  <c r="P18" i="77"/>
  <c r="O18" i="77"/>
  <c r="N18" i="77"/>
  <c r="M18" i="77"/>
  <c r="L18" i="77"/>
  <c r="K18" i="77"/>
  <c r="J18" i="77"/>
  <c r="I18" i="77"/>
  <c r="I4" i="104"/>
  <c r="J4" i="106"/>
  <c r="K4" i="106"/>
  <c r="L4" i="106"/>
  <c r="M4" i="106"/>
  <c r="N4" i="106"/>
  <c r="O4" i="106"/>
  <c r="P4" i="106"/>
  <c r="Q4" i="106"/>
  <c r="I4" i="106"/>
  <c r="Q97" i="106"/>
  <c r="Q98" i="106"/>
  <c r="Q99" i="106"/>
  <c r="Q100" i="106"/>
  <c r="Q101" i="106"/>
  <c r="Q102" i="106"/>
  <c r="Q103" i="106"/>
  <c r="Q104" i="106"/>
  <c r="Q105" i="106"/>
  <c r="Q106" i="106"/>
  <c r="Q107" i="106"/>
  <c r="Q108" i="106"/>
  <c r="Q109" i="106"/>
  <c r="Q110" i="106"/>
  <c r="Q111" i="106"/>
  <c r="Q112" i="106"/>
  <c r="Q96" i="106"/>
  <c r="I94" i="106"/>
  <c r="J95" i="106"/>
  <c r="K95" i="106"/>
  <c r="L95" i="106"/>
  <c r="M95" i="106"/>
  <c r="N95" i="106"/>
  <c r="O95" i="106"/>
  <c r="P95" i="106"/>
  <c r="I95" i="106"/>
  <c r="Q18" i="77" l="1"/>
  <c r="K91" i="77"/>
  <c r="I91" i="77"/>
  <c r="L91" i="77"/>
  <c r="Q84" i="77"/>
  <c r="I73" i="77"/>
  <c r="O73" i="77"/>
  <c r="K73" i="77"/>
  <c r="Q107" i="77"/>
  <c r="Q106" i="77" s="1"/>
  <c r="N73" i="77"/>
  <c r="L73" i="77"/>
  <c r="Q24" i="77"/>
  <c r="Q17" i="77" s="1"/>
  <c r="Q42" i="77"/>
  <c r="L17" i="77"/>
  <c r="M73" i="77"/>
  <c r="Q92" i="77"/>
  <c r="I80" i="77"/>
  <c r="Q81" i="77"/>
  <c r="O80" i="77"/>
  <c r="J17" i="77"/>
  <c r="Q73" i="77"/>
  <c r="P17" i="77"/>
  <c r="M17" i="77"/>
  <c r="Q64" i="77"/>
  <c r="M80" i="77"/>
  <c r="K80" i="77"/>
  <c r="O91" i="77"/>
  <c r="Q100" i="77"/>
  <c r="Q91" i="77" s="1"/>
  <c r="Q56" i="77"/>
  <c r="O17" i="77"/>
  <c r="O16" i="77" s="1"/>
  <c r="P73" i="77"/>
  <c r="M91" i="77"/>
  <c r="J73" i="77"/>
  <c r="I17" i="77"/>
  <c r="K17" i="77"/>
  <c r="N17" i="77"/>
  <c r="L80" i="77"/>
  <c r="Q32" i="77"/>
  <c r="J91" i="77"/>
  <c r="P91" i="77"/>
  <c r="N91" i="77"/>
  <c r="Q95" i="106"/>
  <c r="Q266" i="107"/>
  <c r="Q265" i="107"/>
  <c r="Q264" i="107"/>
  <c r="Q263" i="107"/>
  <c r="Q262" i="107"/>
  <c r="Q261" i="107"/>
  <c r="Q260" i="107"/>
  <c r="Q259" i="107"/>
  <c r="Q258" i="107"/>
  <c r="Q257" i="107"/>
  <c r="Q256" i="107"/>
  <c r="Q255" i="107"/>
  <c r="Q254" i="107"/>
  <c r="Q253" i="107"/>
  <c r="Q252" i="107"/>
  <c r="Q251" i="107"/>
  <c r="Q250" i="107"/>
  <c r="Q249" i="107"/>
  <c r="Q248" i="107"/>
  <c r="Q247" i="107"/>
  <c r="Q246" i="107"/>
  <c r="Q245" i="107"/>
  <c r="Q244" i="107"/>
  <c r="Q243" i="107"/>
  <c r="Q242" i="107"/>
  <c r="Q241" i="107"/>
  <c r="Q240" i="107"/>
  <c r="Q239" i="107"/>
  <c r="Q238" i="107"/>
  <c r="Q237" i="107"/>
  <c r="Q236" i="107"/>
  <c r="Q235" i="107"/>
  <c r="Q234" i="107"/>
  <c r="Q233" i="107"/>
  <c r="Q232" i="107"/>
  <c r="Q231" i="107"/>
  <c r="Q230" i="107"/>
  <c r="Q229" i="107"/>
  <c r="Q228" i="107"/>
  <c r="Q227" i="107"/>
  <c r="P226" i="107"/>
  <c r="P225" i="107" s="1"/>
  <c r="O226" i="107"/>
  <c r="O225" i="107" s="1"/>
  <c r="N226" i="107"/>
  <c r="N225" i="107" s="1"/>
  <c r="M226" i="107"/>
  <c r="M225" i="107" s="1"/>
  <c r="L226" i="107"/>
  <c r="L225" i="107" s="1"/>
  <c r="K226" i="107"/>
  <c r="K225" i="107" s="1"/>
  <c r="J226" i="107"/>
  <c r="J225" i="107" s="1"/>
  <c r="I226" i="107"/>
  <c r="I225" i="107" s="1"/>
  <c r="Q224" i="107"/>
  <c r="Q223" i="107"/>
  <c r="Q222" i="107"/>
  <c r="Q221" i="107"/>
  <c r="Q220" i="107"/>
  <c r="Q219" i="107"/>
  <c r="Q218" i="107"/>
  <c r="Q217" i="107"/>
  <c r="Q216" i="107"/>
  <c r="Q215" i="107"/>
  <c r="Q214" i="107"/>
  <c r="Q213" i="107"/>
  <c r="Q212" i="107"/>
  <c r="Q211" i="107"/>
  <c r="Q210" i="107"/>
  <c r="P209" i="107"/>
  <c r="O209" i="107"/>
  <c r="N209" i="107"/>
  <c r="M209" i="107"/>
  <c r="L209" i="107"/>
  <c r="K209" i="107"/>
  <c r="J209" i="107"/>
  <c r="I209" i="107"/>
  <c r="Q208" i="107"/>
  <c r="Q207" i="107"/>
  <c r="Q206" i="107"/>
  <c r="Q205" i="107"/>
  <c r="Q204" i="107"/>
  <c r="Q203" i="107"/>
  <c r="Q202" i="107"/>
  <c r="Q201" i="107"/>
  <c r="P200" i="107"/>
  <c r="O200" i="107"/>
  <c r="N200" i="107"/>
  <c r="M200" i="107"/>
  <c r="L200" i="107"/>
  <c r="K200" i="107"/>
  <c r="J200" i="107"/>
  <c r="I200" i="107"/>
  <c r="Q199" i="107"/>
  <c r="Q198" i="107"/>
  <c r="Q197" i="107"/>
  <c r="P196" i="107"/>
  <c r="O196" i="107"/>
  <c r="N196" i="107"/>
  <c r="M196" i="107"/>
  <c r="L196" i="107"/>
  <c r="K196" i="107"/>
  <c r="J196" i="107"/>
  <c r="I196" i="107"/>
  <c r="Q195" i="107"/>
  <c r="Q194" i="107" s="1"/>
  <c r="P194" i="107"/>
  <c r="O194" i="107"/>
  <c r="N194" i="107"/>
  <c r="M194" i="107"/>
  <c r="L194" i="107"/>
  <c r="K194" i="107"/>
  <c r="J194" i="107"/>
  <c r="I194" i="107"/>
  <c r="Q192" i="107"/>
  <c r="Q191" i="107"/>
  <c r="Q190" i="107"/>
  <c r="Q189" i="107"/>
  <c r="Q188" i="107"/>
  <c r="P187" i="107"/>
  <c r="P186" i="107" s="1"/>
  <c r="O187" i="107"/>
  <c r="O186" i="107" s="1"/>
  <c r="N187" i="107"/>
  <c r="N186" i="107" s="1"/>
  <c r="M187" i="107"/>
  <c r="M186" i="107" s="1"/>
  <c r="L187" i="107"/>
  <c r="L186" i="107" s="1"/>
  <c r="K187" i="107"/>
  <c r="K186" i="107" s="1"/>
  <c r="J187" i="107"/>
  <c r="J186" i="107" s="1"/>
  <c r="I187" i="107"/>
  <c r="I186" i="107" s="1"/>
  <c r="Q185" i="107"/>
  <c r="Q184" i="107"/>
  <c r="Q183" i="107"/>
  <c r="Q182" i="107"/>
  <c r="Q181" i="107"/>
  <c r="P180" i="107"/>
  <c r="O180" i="107"/>
  <c r="N180" i="107"/>
  <c r="M180" i="107"/>
  <c r="L180" i="107"/>
  <c r="K180" i="107"/>
  <c r="J180" i="107"/>
  <c r="I180" i="107"/>
  <c r="Q179" i="107"/>
  <c r="Q178" i="107"/>
  <c r="Q177" i="107"/>
  <c r="Q176" i="107"/>
  <c r="Q175" i="107"/>
  <c r="Q174" i="107"/>
  <c r="Q173" i="107"/>
  <c r="P172" i="107"/>
  <c r="O172" i="107"/>
  <c r="N172" i="107"/>
  <c r="M172" i="107"/>
  <c r="L172" i="107"/>
  <c r="K172" i="107"/>
  <c r="J172" i="107"/>
  <c r="I172" i="107"/>
  <c r="Q170" i="107"/>
  <c r="Q169" i="107" s="1"/>
  <c r="P169" i="107"/>
  <c r="O169" i="107"/>
  <c r="N169" i="107"/>
  <c r="M169" i="107"/>
  <c r="L169" i="107"/>
  <c r="K169" i="107"/>
  <c r="J169" i="107"/>
  <c r="I169" i="107"/>
  <c r="Q168" i="107"/>
  <c r="Q167" i="107"/>
  <c r="P166" i="107"/>
  <c r="O166" i="107"/>
  <c r="N166" i="107"/>
  <c r="M166" i="107"/>
  <c r="L166" i="107"/>
  <c r="K166" i="107"/>
  <c r="J166" i="107"/>
  <c r="I166" i="107"/>
  <c r="Q165" i="107"/>
  <c r="Q164" i="107"/>
  <c r="Q163" i="107"/>
  <c r="Q162" i="107"/>
  <c r="Q161" i="107"/>
  <c r="P160" i="107"/>
  <c r="O160" i="107"/>
  <c r="N160" i="107"/>
  <c r="M160" i="107"/>
  <c r="L160" i="107"/>
  <c r="K160" i="107"/>
  <c r="J160" i="107"/>
  <c r="I160" i="107"/>
  <c r="Q158" i="107"/>
  <c r="Q157" i="107"/>
  <c r="Q156" i="107"/>
  <c r="Q155" i="107"/>
  <c r="Q154" i="107"/>
  <c r="Q153" i="107"/>
  <c r="P152" i="107"/>
  <c r="O152" i="107"/>
  <c r="N152" i="107"/>
  <c r="M152" i="107"/>
  <c r="L152" i="107"/>
  <c r="K152" i="107"/>
  <c r="J152" i="107"/>
  <c r="I152" i="107"/>
  <c r="Q151" i="107"/>
  <c r="Q150" i="107"/>
  <c r="Q149" i="107"/>
  <c r="Q148" i="107"/>
  <c r="Q146" i="107"/>
  <c r="Q145" i="107"/>
  <c r="Q144" i="107"/>
  <c r="Q143" i="107"/>
  <c r="Q142" i="107"/>
  <c r="Q141" i="107"/>
  <c r="Q140" i="107"/>
  <c r="Q136" i="107"/>
  <c r="Q135" i="107"/>
  <c r="Q134" i="107"/>
  <c r="Q133" i="107"/>
  <c r="P132" i="107"/>
  <c r="O132" i="107"/>
  <c r="N132" i="107"/>
  <c r="M132" i="107"/>
  <c r="L132" i="107"/>
  <c r="K132" i="107"/>
  <c r="J132" i="107"/>
  <c r="I132" i="107"/>
  <c r="Q131" i="107"/>
  <c r="Q130" i="107"/>
  <c r="Q129" i="107"/>
  <c r="Q128" i="107"/>
  <c r="Q127" i="107"/>
  <c r="Q126" i="107"/>
  <c r="Q125" i="107"/>
  <c r="Q124" i="107"/>
  <c r="Q123" i="107"/>
  <c r="Q122" i="107"/>
  <c r="Q121" i="107"/>
  <c r="Q120" i="107"/>
  <c r="Q119" i="107"/>
  <c r="Q118" i="107"/>
  <c r="Q117" i="107"/>
  <c r="Q116" i="107"/>
  <c r="Q115" i="107"/>
  <c r="Q114" i="107"/>
  <c r="Q113" i="107"/>
  <c r="Q111" i="107"/>
  <c r="Q110" i="107"/>
  <c r="Q108" i="107"/>
  <c r="Q107" i="107"/>
  <c r="Q106" i="107"/>
  <c r="Q105" i="107"/>
  <c r="Q104" i="107"/>
  <c r="Q103" i="107"/>
  <c r="Q102" i="107"/>
  <c r="Q101" i="107"/>
  <c r="Q100" i="107"/>
  <c r="Q99" i="107"/>
  <c r="Q95" i="107"/>
  <c r="Q94" i="107"/>
  <c r="Q93" i="107"/>
  <c r="Q92" i="107"/>
  <c r="Q91" i="107"/>
  <c r="Q90" i="107"/>
  <c r="Q89" i="107"/>
  <c r="Q88" i="107"/>
  <c r="Q87" i="107"/>
  <c r="Q86" i="107"/>
  <c r="P85" i="107"/>
  <c r="O85" i="107"/>
  <c r="N85" i="107"/>
  <c r="M85" i="107"/>
  <c r="L85" i="107"/>
  <c r="K85" i="107"/>
  <c r="J85" i="107"/>
  <c r="Q84" i="107"/>
  <c r="Q83" i="107"/>
  <c r="Q82" i="107"/>
  <c r="Q81" i="107"/>
  <c r="Q80" i="107"/>
  <c r="Q79" i="107"/>
  <c r="Q78" i="107"/>
  <c r="Q77" i="107"/>
  <c r="Q76" i="107"/>
  <c r="Q75" i="107"/>
  <c r="Q74" i="107"/>
  <c r="Q73" i="107"/>
  <c r="Q72" i="107"/>
  <c r="Q71" i="107"/>
  <c r="Q70" i="107"/>
  <c r="Q69" i="107"/>
  <c r="P68" i="107"/>
  <c r="O68" i="107"/>
  <c r="N68" i="107"/>
  <c r="M68" i="107"/>
  <c r="L68" i="107"/>
  <c r="K68" i="107"/>
  <c r="J68" i="107"/>
  <c r="I68" i="107"/>
  <c r="Q67" i="107"/>
  <c r="Q66" i="107"/>
  <c r="Q65" i="107"/>
  <c r="Q64" i="107"/>
  <c r="P63" i="107"/>
  <c r="O63" i="107"/>
  <c r="N63" i="107"/>
  <c r="M63" i="107"/>
  <c r="L63" i="107"/>
  <c r="K63" i="107"/>
  <c r="J63" i="107"/>
  <c r="I63" i="107"/>
  <c r="Q62" i="107"/>
  <c r="Q61" i="107"/>
  <c r="Q60" i="107" s="1"/>
  <c r="P60" i="107"/>
  <c r="O60" i="107"/>
  <c r="N60" i="107"/>
  <c r="M60" i="107"/>
  <c r="L60" i="107"/>
  <c r="K60" i="107"/>
  <c r="J60" i="107"/>
  <c r="I60" i="107"/>
  <c r="Q59" i="107"/>
  <c r="Q58" i="107"/>
  <c r="Q57" i="107"/>
  <c r="Q56" i="107"/>
  <c r="Q55" i="107"/>
  <c r="Q54" i="107"/>
  <c r="P53" i="107"/>
  <c r="O53" i="107"/>
  <c r="N53" i="107"/>
  <c r="M53" i="107"/>
  <c r="L53" i="107"/>
  <c r="K53" i="107"/>
  <c r="J53" i="107"/>
  <c r="I53" i="107"/>
  <c r="Q52" i="107"/>
  <c r="Q51" i="107"/>
  <c r="Q50" i="107"/>
  <c r="Q49" i="107"/>
  <c r="Q48" i="107"/>
  <c r="P47" i="107"/>
  <c r="O47" i="107"/>
  <c r="N47" i="107"/>
  <c r="M47" i="107"/>
  <c r="L47" i="107"/>
  <c r="K47" i="107"/>
  <c r="J47" i="107"/>
  <c r="I47" i="107"/>
  <c r="Q46" i="107"/>
  <c r="Q45" i="107"/>
  <c r="Q44" i="107"/>
  <c r="Q43" i="107"/>
  <c r="Q42" i="107"/>
  <c r="Q41" i="107"/>
  <c r="Q40" i="107"/>
  <c r="Q39" i="107"/>
  <c r="Q38" i="107"/>
  <c r="Q37" i="107"/>
  <c r="Q36" i="107"/>
  <c r="Q35" i="107"/>
  <c r="Q34" i="107"/>
  <c r="Q33" i="107"/>
  <c r="Q32" i="107"/>
  <c r="Q31" i="107"/>
  <c r="Q30" i="107"/>
  <c r="Q29" i="107"/>
  <c r="Q28" i="107"/>
  <c r="Q26" i="107"/>
  <c r="Q25" i="107"/>
  <c r="Q23" i="107"/>
  <c r="Q22" i="107"/>
  <c r="Q21" i="107"/>
  <c r="Q20" i="107"/>
  <c r="P19" i="107"/>
  <c r="O19" i="107"/>
  <c r="N19" i="107"/>
  <c r="M19" i="107"/>
  <c r="L19" i="107"/>
  <c r="K19" i="107"/>
  <c r="J19" i="107"/>
  <c r="I19" i="107"/>
  <c r="Q215" i="104"/>
  <c r="Q216" i="104"/>
  <c r="Q217" i="104"/>
  <c r="Q218" i="104"/>
  <c r="Q219" i="104"/>
  <c r="Q220" i="104"/>
  <c r="Q221" i="104"/>
  <c r="Q222" i="104"/>
  <c r="Q223" i="104"/>
  <c r="Q224" i="104"/>
  <c r="Q225" i="104"/>
  <c r="Q226" i="104"/>
  <c r="Q227" i="104"/>
  <c r="Q228" i="104"/>
  <c r="Q229" i="104"/>
  <c r="Q230" i="104"/>
  <c r="Q231" i="104"/>
  <c r="Q232" i="104"/>
  <c r="Q233" i="104"/>
  <c r="Q234" i="104"/>
  <c r="Q235" i="104"/>
  <c r="Q236" i="104"/>
  <c r="Q237" i="104"/>
  <c r="Q238" i="104"/>
  <c r="Q239" i="104"/>
  <c r="Q240" i="104"/>
  <c r="Q241" i="104"/>
  <c r="Q242" i="104"/>
  <c r="Q243" i="104"/>
  <c r="Q244" i="104"/>
  <c r="Q245" i="104"/>
  <c r="Q246" i="104"/>
  <c r="Q247" i="104"/>
  <c r="Q248" i="104"/>
  <c r="Q249" i="104"/>
  <c r="Q250" i="104"/>
  <c r="Q251" i="104"/>
  <c r="Q252" i="104"/>
  <c r="Q253" i="104"/>
  <c r="Q214" i="104"/>
  <c r="J213" i="104"/>
  <c r="K213" i="104"/>
  <c r="L213" i="104"/>
  <c r="M213" i="104"/>
  <c r="N213" i="104"/>
  <c r="O213" i="104"/>
  <c r="P213" i="104"/>
  <c r="I213" i="104"/>
  <c r="I16" i="77" l="1"/>
  <c r="Q80" i="77"/>
  <c r="Q16" i="77" s="1"/>
  <c r="L16" i="77"/>
  <c r="G131" i="77" s="1"/>
  <c r="K16" i="77"/>
  <c r="G130" i="77" s="1"/>
  <c r="M16" i="77"/>
  <c r="P16" i="77"/>
  <c r="G133" i="77" s="1"/>
  <c r="N16" i="77"/>
  <c r="J16" i="77"/>
  <c r="G129" i="77" s="1"/>
  <c r="J171" i="107"/>
  <c r="I171" i="107"/>
  <c r="Q196" i="107"/>
  <c r="L159" i="107"/>
  <c r="P171" i="107"/>
  <c r="K171" i="107"/>
  <c r="N193" i="107"/>
  <c r="Q180" i="107"/>
  <c r="O18" i="107"/>
  <c r="O159" i="107"/>
  <c r="I193" i="107"/>
  <c r="L171" i="107"/>
  <c r="M171" i="107"/>
  <c r="I18" i="107"/>
  <c r="P18" i="107"/>
  <c r="Q53" i="107"/>
  <c r="Q187" i="107"/>
  <c r="Q186" i="107" s="1"/>
  <c r="N18" i="107"/>
  <c r="M159" i="107"/>
  <c r="Q166" i="107"/>
  <c r="J193" i="107"/>
  <c r="M18" i="107"/>
  <c r="N171" i="107"/>
  <c r="Q226" i="107"/>
  <c r="Q225" i="107" s="1"/>
  <c r="Q47" i="107"/>
  <c r="Q19" i="107"/>
  <c r="J18" i="107"/>
  <c r="Q160" i="107"/>
  <c r="Q159" i="107" s="1"/>
  <c r="L18" i="107"/>
  <c r="K18" i="107"/>
  <c r="Q152" i="107"/>
  <c r="K159" i="107"/>
  <c r="N159" i="107"/>
  <c r="Q209" i="107"/>
  <c r="Q132" i="107"/>
  <c r="Q200" i="107"/>
  <c r="Q85" i="107"/>
  <c r="P159" i="107"/>
  <c r="O193" i="107"/>
  <c r="K193" i="107"/>
  <c r="Q68" i="107"/>
  <c r="I159" i="107"/>
  <c r="Q172" i="107"/>
  <c r="P193" i="107"/>
  <c r="L193" i="107"/>
  <c r="Q63" i="107"/>
  <c r="J159" i="107"/>
  <c r="O171" i="107"/>
  <c r="M193" i="107"/>
  <c r="Q213" i="104"/>
  <c r="Q212" i="104" s="1"/>
  <c r="O212" i="104"/>
  <c r="P212" i="104"/>
  <c r="N212" i="104"/>
  <c r="M212" i="104"/>
  <c r="L212" i="104"/>
  <c r="K212" i="104"/>
  <c r="J212" i="104"/>
  <c r="I212" i="104"/>
  <c r="Q236" i="88"/>
  <c r="Q237" i="88"/>
  <c r="Q224" i="99"/>
  <c r="Q171" i="107" l="1"/>
  <c r="I17" i="107"/>
  <c r="G270" i="107" s="1"/>
  <c r="Q193" i="107"/>
  <c r="O17" i="107"/>
  <c r="G282" i="107" s="1"/>
  <c r="N17" i="107"/>
  <c r="K17" i="107"/>
  <c r="G273" i="107" s="1"/>
  <c r="P17" i="107"/>
  <c r="G284" i="107" s="1"/>
  <c r="M17" i="107"/>
  <c r="G276" i="107" s="1"/>
  <c r="J17" i="107"/>
  <c r="G272" i="107" s="1"/>
  <c r="Q18" i="107"/>
  <c r="L17" i="107"/>
  <c r="G274" i="107" s="1"/>
  <c r="P94" i="106"/>
  <c r="N94" i="106"/>
  <c r="L94" i="106"/>
  <c r="K94" i="106"/>
  <c r="Q94" i="106"/>
  <c r="O94" i="106"/>
  <c r="M94" i="106"/>
  <c r="J94" i="106"/>
  <c r="O32" i="74"/>
  <c r="O31" i="74"/>
  <c r="O30" i="74"/>
  <c r="O29" i="74"/>
  <c r="O28" i="74"/>
  <c r="N27" i="74"/>
  <c r="M27" i="74"/>
  <c r="L27" i="74"/>
  <c r="K27" i="74"/>
  <c r="J27" i="74"/>
  <c r="I27" i="74"/>
  <c r="H27" i="74"/>
  <c r="O26" i="74"/>
  <c r="O25" i="74" s="1"/>
  <c r="N25" i="74"/>
  <c r="M25" i="74"/>
  <c r="L25" i="74"/>
  <c r="K25" i="74"/>
  <c r="J25" i="74"/>
  <c r="I25" i="74"/>
  <c r="H25" i="74"/>
  <c r="O24" i="74"/>
  <c r="O23" i="74"/>
  <c r="O22" i="74"/>
  <c r="N21" i="74"/>
  <c r="M21" i="74"/>
  <c r="L21" i="74"/>
  <c r="K21" i="74"/>
  <c r="J21" i="74"/>
  <c r="I21" i="74"/>
  <c r="H21" i="74"/>
  <c r="O20" i="74"/>
  <c r="O19" i="74" s="1"/>
  <c r="N19" i="74"/>
  <c r="M19" i="74"/>
  <c r="L19" i="74"/>
  <c r="K19" i="74"/>
  <c r="J19" i="74"/>
  <c r="I19" i="74"/>
  <c r="H19" i="74"/>
  <c r="O18" i="74"/>
  <c r="O17" i="74"/>
  <c r="O16" i="74"/>
  <c r="O15" i="74"/>
  <c r="N14" i="74"/>
  <c r="M14" i="74"/>
  <c r="L14" i="74"/>
  <c r="K14" i="74"/>
  <c r="J14" i="74"/>
  <c r="I14" i="74"/>
  <c r="H14" i="74"/>
  <c r="Q235" i="88"/>
  <c r="Q234" i="88"/>
  <c r="Q233" i="88"/>
  <c r="Q232" i="88"/>
  <c r="Q231" i="88"/>
  <c r="Q230" i="88"/>
  <c r="Q229" i="88"/>
  <c r="Q228" i="88"/>
  <c r="Q227" i="88"/>
  <c r="Q226" i="88"/>
  <c r="Q225" i="88"/>
  <c r="Q224" i="88"/>
  <c r="Q223" i="88"/>
  <c r="Q222" i="88"/>
  <c r="Q221" i="88"/>
  <c r="Q220" i="88"/>
  <c r="Q219" i="88"/>
  <c r="Q218" i="88"/>
  <c r="Q217" i="88"/>
  <c r="Q216" i="88"/>
  <c r="Q215" i="88"/>
  <c r="P214" i="88"/>
  <c r="P213" i="88" s="1"/>
  <c r="O214" i="88"/>
  <c r="N214" i="88"/>
  <c r="N213" i="88" s="1"/>
  <c r="M214" i="88"/>
  <c r="M213" i="88" s="1"/>
  <c r="L214" i="88"/>
  <c r="K214" i="88"/>
  <c r="K213" i="88" s="1"/>
  <c r="J214" i="88"/>
  <c r="J213" i="88" s="1"/>
  <c r="I214" i="88"/>
  <c r="I213" i="88" s="1"/>
  <c r="O213" i="88"/>
  <c r="L213" i="88"/>
  <c r="Q212" i="88"/>
  <c r="Q211" i="88"/>
  <c r="Q210" i="88"/>
  <c r="Q209" i="88"/>
  <c r="Q208" i="88"/>
  <c r="Q207" i="88"/>
  <c r="Q206" i="88"/>
  <c r="Q205" i="88"/>
  <c r="Q204" i="88"/>
  <c r="P203" i="88"/>
  <c r="O203" i="88"/>
  <c r="N203" i="88"/>
  <c r="M203" i="88"/>
  <c r="L203" i="88"/>
  <c r="K203" i="88"/>
  <c r="J203" i="88"/>
  <c r="I203" i="88"/>
  <c r="Q202" i="88"/>
  <c r="Q201" i="88"/>
  <c r="Q200" i="88"/>
  <c r="Q199" i="88"/>
  <c r="Q198" i="88"/>
  <c r="P197" i="88"/>
  <c r="O197" i="88"/>
  <c r="N197" i="88"/>
  <c r="M197" i="88"/>
  <c r="L197" i="88"/>
  <c r="K197" i="88"/>
  <c r="J197" i="88"/>
  <c r="I197" i="88"/>
  <c r="Q196" i="88"/>
  <c r="Q195" i="88"/>
  <c r="Q194" i="88"/>
  <c r="Q193" i="88"/>
  <c r="Q192" i="88"/>
  <c r="Q191" i="88"/>
  <c r="Q190" i="88"/>
  <c r="Q189" i="88"/>
  <c r="Q188" i="88"/>
  <c r="Q187" i="88"/>
  <c r="Q186" i="88"/>
  <c r="Q185" i="88"/>
  <c r="Q184" i="88"/>
  <c r="Q183" i="88"/>
  <c r="Q182" i="88"/>
  <c r="Q181" i="88"/>
  <c r="Q180" i="88"/>
  <c r="Q179" i="88"/>
  <c r="Q178" i="88"/>
  <c r="Q177" i="88"/>
  <c r="P176" i="88"/>
  <c r="O176" i="88"/>
  <c r="N176" i="88"/>
  <c r="M176" i="88"/>
  <c r="L176" i="88"/>
  <c r="K176" i="88"/>
  <c r="J176" i="88"/>
  <c r="I176" i="88"/>
  <c r="Q175" i="88"/>
  <c r="Q174" i="88"/>
  <c r="Q173" i="88"/>
  <c r="Q172" i="88"/>
  <c r="P171" i="88"/>
  <c r="O171" i="88"/>
  <c r="N171" i="88"/>
  <c r="M171" i="88"/>
  <c r="L171" i="88"/>
  <c r="K171" i="88"/>
  <c r="J171" i="88"/>
  <c r="I171" i="88"/>
  <c r="Q169" i="88"/>
  <c r="Q168" i="88"/>
  <c r="Q167" i="88"/>
  <c r="Q166" i="88"/>
  <c r="Q165" i="88"/>
  <c r="Q164" i="88"/>
  <c r="Q163" i="88"/>
  <c r="Q162" i="88"/>
  <c r="Q161" i="88"/>
  <c r="Q160" i="88"/>
  <c r="Q159" i="88"/>
  <c r="Q158" i="88"/>
  <c r="P157" i="88"/>
  <c r="O157" i="88"/>
  <c r="O156" i="88" s="1"/>
  <c r="N157" i="88"/>
  <c r="N156" i="88" s="1"/>
  <c r="M157" i="88"/>
  <c r="M156" i="88" s="1"/>
  <c r="L157" i="88"/>
  <c r="L156" i="88" s="1"/>
  <c r="K157" i="88"/>
  <c r="K156" i="88" s="1"/>
  <c r="J157" i="88"/>
  <c r="I157" i="88"/>
  <c r="P156" i="88"/>
  <c r="J156" i="88"/>
  <c r="I156" i="88"/>
  <c r="Q155" i="88"/>
  <c r="Q154" i="88"/>
  <c r="Q153" i="88"/>
  <c r="P152" i="88"/>
  <c r="O152" i="88"/>
  <c r="O144" i="88" s="1"/>
  <c r="N152" i="88"/>
  <c r="N144" i="88" s="1"/>
  <c r="M152" i="88"/>
  <c r="L152" i="88"/>
  <c r="K152" i="88"/>
  <c r="J152" i="88"/>
  <c r="I152" i="88"/>
  <c r="I144" i="88" s="1"/>
  <c r="Q151" i="88"/>
  <c r="Q150" i="88"/>
  <c r="Q149" i="88"/>
  <c r="Q148" i="88"/>
  <c r="Q147" i="88"/>
  <c r="Q146" i="88"/>
  <c r="P145" i="88"/>
  <c r="P144" i="88" s="1"/>
  <c r="O145" i="88"/>
  <c r="N145" i="88"/>
  <c r="M145" i="88"/>
  <c r="L145" i="88"/>
  <c r="L144" i="88" s="1"/>
  <c r="K145" i="88"/>
  <c r="K144" i="88" s="1"/>
  <c r="J145" i="88"/>
  <c r="J144" i="88" s="1"/>
  <c r="I145" i="88"/>
  <c r="Q143" i="88"/>
  <c r="Q142" i="88" s="1"/>
  <c r="P142" i="88"/>
  <c r="O142" i="88"/>
  <c r="N142" i="88"/>
  <c r="M142" i="88"/>
  <c r="L142" i="88"/>
  <c r="K142" i="88"/>
  <c r="J142" i="88"/>
  <c r="I142" i="88"/>
  <c r="Q141" i="88"/>
  <c r="Q140" i="88"/>
  <c r="Q139" i="88"/>
  <c r="Q138" i="88"/>
  <c r="P138" i="88"/>
  <c r="O138" i="88"/>
  <c r="N138" i="88"/>
  <c r="M138" i="88"/>
  <c r="L138" i="88"/>
  <c r="K138" i="88"/>
  <c r="J138" i="88"/>
  <c r="I138" i="88"/>
  <c r="I131" i="88" s="1"/>
  <c r="Q137" i="88"/>
  <c r="Q136" i="88"/>
  <c r="Q135" i="88"/>
  <c r="Q134" i="88"/>
  <c r="Q133" i="88"/>
  <c r="P132" i="88"/>
  <c r="O132" i="88"/>
  <c r="N132" i="88"/>
  <c r="M132" i="88"/>
  <c r="L132" i="88"/>
  <c r="K132" i="88"/>
  <c r="J132" i="88"/>
  <c r="I132" i="88"/>
  <c r="Q130" i="88"/>
  <c r="Q129" i="88"/>
  <c r="Q128" i="88"/>
  <c r="Q127" i="88"/>
  <c r="Q126" i="88"/>
  <c r="P125" i="88"/>
  <c r="O125" i="88"/>
  <c r="N125" i="88"/>
  <c r="M125" i="88"/>
  <c r="L125" i="88"/>
  <c r="K125" i="88"/>
  <c r="J125" i="88"/>
  <c r="I125" i="88"/>
  <c r="Q124" i="88"/>
  <c r="Q123" i="88"/>
  <c r="Q122" i="88"/>
  <c r="Q121" i="88"/>
  <c r="Q120" i="88"/>
  <c r="Q119" i="88"/>
  <c r="Q118" i="88"/>
  <c r="P117" i="88"/>
  <c r="O117" i="88"/>
  <c r="N117" i="88"/>
  <c r="M117" i="88"/>
  <c r="L117" i="88"/>
  <c r="K117" i="88"/>
  <c r="J117" i="88"/>
  <c r="I117" i="88"/>
  <c r="Q116" i="88"/>
  <c r="Q115" i="88"/>
  <c r="Q114" i="88"/>
  <c r="Q113" i="88"/>
  <c r="Q112" i="88"/>
  <c r="Q111" i="88"/>
  <c r="Q110" i="88"/>
  <c r="Q109" i="88"/>
  <c r="Q108" i="88"/>
  <c r="Q107" i="88"/>
  <c r="Q106" i="88"/>
  <c r="Q105" i="88"/>
  <c r="Q104" i="88"/>
  <c r="Q103" i="88"/>
  <c r="Q102" i="88"/>
  <c r="Q101" i="88"/>
  <c r="Q100" i="88"/>
  <c r="Q99" i="88"/>
  <c r="Q98" i="88"/>
  <c r="Q97" i="88"/>
  <c r="Q96" i="88"/>
  <c r="Q95" i="88"/>
  <c r="Q94" i="88"/>
  <c r="Q93" i="88"/>
  <c r="Q92" i="88"/>
  <c r="Q91" i="88"/>
  <c r="Q90" i="88"/>
  <c r="Q89" i="88"/>
  <c r="Q88" i="88"/>
  <c r="Q87" i="88"/>
  <c r="Q86" i="88"/>
  <c r="Q85" i="88"/>
  <c r="Q84" i="88"/>
  <c r="Q83" i="88"/>
  <c r="Q82" i="88"/>
  <c r="Q81" i="88"/>
  <c r="Q80" i="88"/>
  <c r="Q79" i="88"/>
  <c r="Q78" i="88"/>
  <c r="Q77" i="88"/>
  <c r="Q76" i="88"/>
  <c r="P75" i="88"/>
  <c r="O75" i="88"/>
  <c r="N75" i="88"/>
  <c r="M75" i="88"/>
  <c r="L75" i="88"/>
  <c r="K75" i="88"/>
  <c r="J75" i="88"/>
  <c r="I75" i="88"/>
  <c r="Q74" i="88"/>
  <c r="Q73" i="88"/>
  <c r="Q72" i="88"/>
  <c r="Q71" i="88"/>
  <c r="Q70" i="88"/>
  <c r="Q69" i="88"/>
  <c r="Q68" i="88"/>
  <c r="Q67" i="88"/>
  <c r="Q66" i="88"/>
  <c r="Q65" i="88"/>
  <c r="Q64" i="88"/>
  <c r="Q63" i="88"/>
  <c r="Q62" i="88"/>
  <c r="Q61" i="88"/>
  <c r="Q60" i="88"/>
  <c r="Q59" i="88"/>
  <c r="Q58" i="88"/>
  <c r="Q57" i="88"/>
  <c r="Q56" i="88"/>
  <c r="Q55" i="88"/>
  <c r="Q54" i="88"/>
  <c r="P53" i="88"/>
  <c r="O53" i="88"/>
  <c r="N53" i="88"/>
  <c r="M53" i="88"/>
  <c r="L53" i="88"/>
  <c r="K53" i="88"/>
  <c r="J53" i="88"/>
  <c r="I53" i="88"/>
  <c r="Q52" i="88"/>
  <c r="Q51" i="88"/>
  <c r="Q50" i="88"/>
  <c r="Q49" i="88"/>
  <c r="Q48" i="88"/>
  <c r="Q47" i="88"/>
  <c r="Q46" i="88"/>
  <c r="Q45" i="88"/>
  <c r="P44" i="88"/>
  <c r="O44" i="88"/>
  <c r="N44" i="88"/>
  <c r="M44" i="88"/>
  <c r="L44" i="88"/>
  <c r="K44" i="88"/>
  <c r="J44" i="88"/>
  <c r="I44" i="88"/>
  <c r="Q43" i="88"/>
  <c r="Q42" i="88" s="1"/>
  <c r="P42" i="88"/>
  <c r="O42" i="88"/>
  <c r="N42" i="88"/>
  <c r="M42" i="88"/>
  <c r="L42" i="88"/>
  <c r="K42" i="88"/>
  <c r="J42" i="88"/>
  <c r="I42" i="88"/>
  <c r="Q41" i="88"/>
  <c r="Q40" i="88"/>
  <c r="Q39" i="88"/>
  <c r="Q38" i="88"/>
  <c r="P37" i="88"/>
  <c r="O37" i="88"/>
  <c r="N37" i="88"/>
  <c r="M37" i="88"/>
  <c r="L37" i="88"/>
  <c r="K37" i="88"/>
  <c r="J37" i="88"/>
  <c r="I37" i="88"/>
  <c r="Q36" i="88"/>
  <c r="Q35" i="88"/>
  <c r="Q34" i="88"/>
  <c r="Q33" i="88" s="1"/>
  <c r="P33" i="88"/>
  <c r="O33" i="88"/>
  <c r="N33" i="88"/>
  <c r="M33" i="88"/>
  <c r="L33" i="88"/>
  <c r="K33" i="88"/>
  <c r="J33" i="88"/>
  <c r="I33" i="88"/>
  <c r="I18" i="88" s="1"/>
  <c r="Q32" i="88"/>
  <c r="Q31" i="88"/>
  <c r="Q30" i="88"/>
  <c r="Q29" i="88"/>
  <c r="Q28" i="88"/>
  <c r="Q27" i="88"/>
  <c r="Q26" i="88"/>
  <c r="Q25" i="88"/>
  <c r="Q24" i="88"/>
  <c r="Q23" i="88"/>
  <c r="Q22" i="88"/>
  <c r="Q21" i="88"/>
  <c r="Q20" i="88"/>
  <c r="P19" i="88"/>
  <c r="O19" i="88"/>
  <c r="N19" i="88"/>
  <c r="N18" i="88" s="1"/>
  <c r="M19" i="88"/>
  <c r="L19" i="88"/>
  <c r="K19" i="88"/>
  <c r="J19" i="88"/>
  <c r="I19" i="88"/>
  <c r="Q204" i="99"/>
  <c r="M144" i="88" l="1"/>
  <c r="I170" i="88"/>
  <c r="N170" i="88"/>
  <c r="N17" i="88" s="1"/>
  <c r="G246" i="88" s="1"/>
  <c r="K170" i="88"/>
  <c r="I17" i="88"/>
  <c r="J170" i="88"/>
  <c r="M131" i="88"/>
  <c r="P131" i="88"/>
  <c r="Q171" i="88"/>
  <c r="G285" i="107"/>
  <c r="Q285" i="107" s="1"/>
  <c r="Q17" i="107"/>
  <c r="Q203" i="88"/>
  <c r="Q152" i="88"/>
  <c r="Q132" i="88"/>
  <c r="Q131" i="88" s="1"/>
  <c r="K13" i="74"/>
  <c r="E45" i="74" s="1"/>
  <c r="O21" i="74"/>
  <c r="H13" i="74"/>
  <c r="J13" i="74"/>
  <c r="E44" i="74" s="1"/>
  <c r="O27" i="74"/>
  <c r="I13" i="74"/>
  <c r="E43" i="74" s="1"/>
  <c r="M13" i="74"/>
  <c r="O14" i="74"/>
  <c r="L13" i="74"/>
  <c r="N13" i="74"/>
  <c r="Q19" i="88"/>
  <c r="O18" i="88"/>
  <c r="Q117" i="88"/>
  <c r="P18" i="88"/>
  <c r="O170" i="88"/>
  <c r="L18" i="88"/>
  <c r="L17" i="88" s="1"/>
  <c r="G244" i="88" s="1"/>
  <c r="Q53" i="88"/>
  <c r="J131" i="88"/>
  <c r="N131" i="88"/>
  <c r="L170" i="88"/>
  <c r="Q125" i="88"/>
  <c r="Q197" i="88"/>
  <c r="J18" i="88"/>
  <c r="Q157" i="88"/>
  <c r="P170" i="88"/>
  <c r="M18" i="88"/>
  <c r="Q75" i="88"/>
  <c r="K131" i="88"/>
  <c r="M170" i="88"/>
  <c r="Q156" i="88"/>
  <c r="Q176" i="88"/>
  <c r="K18" i="88"/>
  <c r="K17" i="88" s="1"/>
  <c r="G243" i="88" s="1"/>
  <c r="O131" i="88"/>
  <c r="Q37" i="88"/>
  <c r="L131" i="88"/>
  <c r="Q214" i="88"/>
  <c r="Q213" i="88" s="1"/>
  <c r="Q44" i="88"/>
  <c r="Q145" i="88"/>
  <c r="Q144" i="88"/>
  <c r="Q225" i="69"/>
  <c r="Q224" i="69"/>
  <c r="Q223" i="69"/>
  <c r="Q222" i="69"/>
  <c r="Q221" i="69"/>
  <c r="Q220" i="69"/>
  <c r="Q219" i="69"/>
  <c r="Q218" i="69"/>
  <c r="Q217" i="69"/>
  <c r="Q216" i="69"/>
  <c r="Q215" i="69"/>
  <c r="Q214" i="69"/>
  <c r="Q213" i="69"/>
  <c r="Q212" i="69"/>
  <c r="Q211" i="69"/>
  <c r="Q210" i="69"/>
  <c r="Q209" i="69"/>
  <c r="Q208" i="69"/>
  <c r="Q207" i="69"/>
  <c r="Q206" i="69"/>
  <c r="Q205" i="69"/>
  <c r="Q204" i="69"/>
  <c r="Q203" i="69"/>
  <c r="Q202" i="69"/>
  <c r="Q201" i="69"/>
  <c r="P200" i="69"/>
  <c r="P199" i="69" s="1"/>
  <c r="O200" i="69"/>
  <c r="O199" i="69" s="1"/>
  <c r="N200" i="69"/>
  <c r="M200" i="69"/>
  <c r="M199" i="69" s="1"/>
  <c r="L200" i="69"/>
  <c r="L199" i="69" s="1"/>
  <c r="K200" i="69"/>
  <c r="K199" i="69" s="1"/>
  <c r="J200" i="69"/>
  <c r="J199" i="69" s="1"/>
  <c r="I200" i="69"/>
  <c r="I199" i="69" s="1"/>
  <c r="N199" i="69"/>
  <c r="Q198" i="69"/>
  <c r="Q197" i="69"/>
  <c r="Q196" i="69"/>
  <c r="Q195" i="69"/>
  <c r="Q194" i="69"/>
  <c r="Q193" i="69"/>
  <c r="Q192" i="69"/>
  <c r="Q191" i="69"/>
  <c r="Q190" i="69"/>
  <c r="Q189" i="69"/>
  <c r="Q188" i="69"/>
  <c r="Q187" i="69"/>
  <c r="Q186" i="69"/>
  <c r="P185" i="69"/>
  <c r="O185" i="69"/>
  <c r="N185" i="69"/>
  <c r="M185" i="69"/>
  <c r="L185" i="69"/>
  <c r="K185" i="69"/>
  <c r="J185" i="69"/>
  <c r="I185" i="69"/>
  <c r="Q184" i="69"/>
  <c r="Q183" i="69"/>
  <c r="Q182" i="69"/>
  <c r="Q181" i="69"/>
  <c r="Q180" i="69"/>
  <c r="Q179" i="69"/>
  <c r="Q178" i="69"/>
  <c r="Q177" i="69"/>
  <c r="P176" i="69"/>
  <c r="O176" i="69"/>
  <c r="N176" i="69"/>
  <c r="M176" i="69"/>
  <c r="L176" i="69"/>
  <c r="K176" i="69"/>
  <c r="J176" i="69"/>
  <c r="I176" i="69"/>
  <c r="Q175" i="69"/>
  <c r="Q174" i="69"/>
  <c r="Q173" i="69"/>
  <c r="Q172" i="69"/>
  <c r="Q171" i="69"/>
  <c r="P170" i="69"/>
  <c r="P166" i="69" s="1"/>
  <c r="O170" i="69"/>
  <c r="O166" i="69" s="1"/>
  <c r="N170" i="69"/>
  <c r="M170" i="69"/>
  <c r="L170" i="69"/>
  <c r="K170" i="69"/>
  <c r="J170" i="69"/>
  <c r="I170" i="69"/>
  <c r="Q169" i="69"/>
  <c r="Q168" i="69"/>
  <c r="Q167" i="69" s="1"/>
  <c r="P167" i="69"/>
  <c r="O167" i="69"/>
  <c r="N167" i="69"/>
  <c r="M167" i="69"/>
  <c r="L167" i="69"/>
  <c r="K167" i="69"/>
  <c r="J167" i="69"/>
  <c r="I167" i="69"/>
  <c r="N166" i="69"/>
  <c r="Q165" i="69"/>
  <c r="Q164" i="69"/>
  <c r="Q163" i="69"/>
  <c r="Q162" i="69"/>
  <c r="Q161" i="69"/>
  <c r="P160" i="69"/>
  <c r="P159" i="69" s="1"/>
  <c r="O160" i="69"/>
  <c r="O159" i="69" s="1"/>
  <c r="N160" i="69"/>
  <c r="N159" i="69" s="1"/>
  <c r="M160" i="69"/>
  <c r="M159" i="69" s="1"/>
  <c r="L160" i="69"/>
  <c r="L159" i="69" s="1"/>
  <c r="K160" i="69"/>
  <c r="K159" i="69" s="1"/>
  <c r="J160" i="69"/>
  <c r="J159" i="69" s="1"/>
  <c r="I160" i="69"/>
  <c r="I159" i="69" s="1"/>
  <c r="Q158" i="69"/>
  <c r="Q157" i="69"/>
  <c r="Q156" i="69"/>
  <c r="Q155" i="69"/>
  <c r="Q154" i="69" s="1"/>
  <c r="P154" i="69"/>
  <c r="O154" i="69"/>
  <c r="N154" i="69"/>
  <c r="M154" i="69"/>
  <c r="L154" i="69"/>
  <c r="L146" i="69" s="1"/>
  <c r="K154" i="69"/>
  <c r="J154" i="69"/>
  <c r="I154" i="69"/>
  <c r="Q153" i="69"/>
  <c r="Q152" i="69"/>
  <c r="Q151" i="69"/>
  <c r="Q150" i="69"/>
  <c r="Q149" i="69"/>
  <c r="Q148" i="69"/>
  <c r="P147" i="69"/>
  <c r="P146" i="69" s="1"/>
  <c r="O147" i="69"/>
  <c r="N147" i="69"/>
  <c r="M147" i="69"/>
  <c r="L147" i="69"/>
  <c r="K147" i="69"/>
  <c r="J147" i="69"/>
  <c r="I147" i="69"/>
  <c r="I146" i="69" s="1"/>
  <c r="N146" i="69"/>
  <c r="Q145" i="69"/>
  <c r="Q144" i="69"/>
  <c r="Q143" i="69"/>
  <c r="P143" i="69"/>
  <c r="O143" i="69"/>
  <c r="N143" i="69"/>
  <c r="M143" i="69"/>
  <c r="L143" i="69"/>
  <c r="K143" i="69"/>
  <c r="J143" i="69"/>
  <c r="I143" i="69"/>
  <c r="Q142" i="69"/>
  <c r="Q141" i="69"/>
  <c r="Q140" i="69"/>
  <c r="Q139" i="69"/>
  <c r="Q138" i="69" s="1"/>
  <c r="P138" i="69"/>
  <c r="P132" i="69" s="1"/>
  <c r="O138" i="69"/>
  <c r="N138" i="69"/>
  <c r="M138" i="69"/>
  <c r="L138" i="69"/>
  <c r="K138" i="69"/>
  <c r="J138" i="69"/>
  <c r="I138" i="69"/>
  <c r="Q137" i="69"/>
  <c r="Q136" i="69"/>
  <c r="Q135" i="69"/>
  <c r="Q134" i="69"/>
  <c r="P133" i="69"/>
  <c r="O133" i="69"/>
  <c r="N133" i="69"/>
  <c r="M133" i="69"/>
  <c r="L133" i="69"/>
  <c r="K133" i="69"/>
  <c r="J133" i="69"/>
  <c r="I133" i="69"/>
  <c r="Q131" i="69"/>
  <c r="Q130" i="69"/>
  <c r="Q129" i="69"/>
  <c r="Q128" i="69"/>
  <c r="P127" i="69"/>
  <c r="O127" i="69"/>
  <c r="N127" i="69"/>
  <c r="M127" i="69"/>
  <c r="L127" i="69"/>
  <c r="K127" i="69"/>
  <c r="J127" i="69"/>
  <c r="I127" i="69"/>
  <c r="Q126" i="69"/>
  <c r="Q125" i="69"/>
  <c r="Q124" i="69"/>
  <c r="Q123" i="69"/>
  <c r="Q122" i="69"/>
  <c r="Q121" i="69"/>
  <c r="Q120" i="69"/>
  <c r="Q119" i="69"/>
  <c r="Q118" i="69"/>
  <c r="Q117" i="69"/>
  <c r="Q116" i="69"/>
  <c r="Q115" i="69"/>
  <c r="P114" i="69"/>
  <c r="O114" i="69"/>
  <c r="N114" i="69"/>
  <c r="M114" i="69"/>
  <c r="L114" i="69"/>
  <c r="K114" i="69"/>
  <c r="J114" i="69"/>
  <c r="I114" i="69"/>
  <c r="Q113" i="69"/>
  <c r="Q112" i="69"/>
  <c r="Q108" i="69"/>
  <c r="Q107" i="69"/>
  <c r="Q106" i="69"/>
  <c r="Q105" i="69"/>
  <c r="Q104" i="69"/>
  <c r="Q103" i="69"/>
  <c r="Q102" i="69"/>
  <c r="Q101" i="69"/>
  <c r="Q100" i="69"/>
  <c r="Q99" i="69"/>
  <c r="Q98" i="69"/>
  <c r="Q97" i="69"/>
  <c r="Q96" i="69"/>
  <c r="Q95" i="69"/>
  <c r="Q94" i="69"/>
  <c r="Q93" i="69"/>
  <c r="Q92" i="69"/>
  <c r="Q91" i="69"/>
  <c r="Q90" i="69"/>
  <c r="Q89" i="69"/>
  <c r="Q88" i="69"/>
  <c r="Q87" i="69"/>
  <c r="Q86" i="69"/>
  <c r="Q85" i="69"/>
  <c r="P84" i="69"/>
  <c r="O84" i="69"/>
  <c r="N84" i="69"/>
  <c r="M84" i="69"/>
  <c r="L84" i="69"/>
  <c r="K84" i="69"/>
  <c r="J84" i="69"/>
  <c r="I84" i="69"/>
  <c r="Q83" i="69"/>
  <c r="Q82" i="69"/>
  <c r="Q81" i="69"/>
  <c r="Q80" i="69"/>
  <c r="Q79" i="69"/>
  <c r="Q78" i="69"/>
  <c r="Q77" i="69"/>
  <c r="Q76" i="69"/>
  <c r="Q75" i="69"/>
  <c r="Q74" i="69"/>
  <c r="Q73" i="69"/>
  <c r="Q72" i="69"/>
  <c r="Q71" i="69"/>
  <c r="Q70" i="69"/>
  <c r="Q69" i="69"/>
  <c r="Q68" i="69"/>
  <c r="Q67" i="69"/>
  <c r="Q66" i="69"/>
  <c r="Q65" i="69"/>
  <c r="Q64" i="69"/>
  <c r="Q63" i="69"/>
  <c r="Q62" i="69"/>
  <c r="Q61" i="69"/>
  <c r="P60" i="69"/>
  <c r="O60" i="69"/>
  <c r="N60" i="69"/>
  <c r="M60" i="69"/>
  <c r="L60" i="69"/>
  <c r="K60" i="69"/>
  <c r="J60" i="69"/>
  <c r="I60" i="69"/>
  <c r="Q59" i="69"/>
  <c r="Q58" i="69"/>
  <c r="Q57" i="69"/>
  <c r="Q56" i="69"/>
  <c r="Q55" i="69"/>
  <c r="Q54" i="69"/>
  <c r="Q53" i="69"/>
  <c r="Q52" i="69"/>
  <c r="Q51" i="69"/>
  <c r="Q50" i="69"/>
  <c r="Q49" i="69"/>
  <c r="Q48" i="69"/>
  <c r="Q47" i="69"/>
  <c r="P46" i="69"/>
  <c r="O46" i="69"/>
  <c r="N46" i="69"/>
  <c r="M46" i="69"/>
  <c r="L46" i="69"/>
  <c r="K46" i="69"/>
  <c r="J46" i="69"/>
  <c r="I46" i="69"/>
  <c r="Q45" i="69"/>
  <c r="Q44" i="69"/>
  <c r="Q43" i="69" s="1"/>
  <c r="P43" i="69"/>
  <c r="O43" i="69"/>
  <c r="N43" i="69"/>
  <c r="M43" i="69"/>
  <c r="L43" i="69"/>
  <c r="K43" i="69"/>
  <c r="J43" i="69"/>
  <c r="I43" i="69"/>
  <c r="Q42" i="69"/>
  <c r="Q41" i="69"/>
  <c r="Q40" i="69"/>
  <c r="Q39" i="69"/>
  <c r="P39" i="69"/>
  <c r="O39" i="69"/>
  <c r="N39" i="69"/>
  <c r="M39" i="69"/>
  <c r="L39" i="69"/>
  <c r="K39" i="69"/>
  <c r="J39" i="69"/>
  <c r="I39" i="69"/>
  <c r="Q38" i="69"/>
  <c r="Q31" i="69" s="1"/>
  <c r="Q37" i="69"/>
  <c r="Q36" i="69"/>
  <c r="Q35" i="69"/>
  <c r="Q34" i="69"/>
  <c r="Q33" i="69"/>
  <c r="Q32" i="69"/>
  <c r="P31" i="69"/>
  <c r="O31" i="69"/>
  <c r="N31" i="69"/>
  <c r="M31" i="69"/>
  <c r="L31" i="69"/>
  <c r="K31" i="69"/>
  <c r="J31" i="69"/>
  <c r="I31" i="69"/>
  <c r="I18" i="69" s="1"/>
  <c r="Q30" i="69"/>
  <c r="Q29" i="69"/>
  <c r="Q28" i="69"/>
  <c r="Q27" i="69"/>
  <c r="Q26" i="69"/>
  <c r="Q25" i="69"/>
  <c r="Q24" i="69"/>
  <c r="Q23" i="69"/>
  <c r="Q22" i="69"/>
  <c r="Q21" i="69"/>
  <c r="Q20" i="69"/>
  <c r="P19" i="69"/>
  <c r="O19" i="69"/>
  <c r="N19" i="69"/>
  <c r="M19" i="69"/>
  <c r="L19" i="69"/>
  <c r="K19" i="69"/>
  <c r="J19" i="69"/>
  <c r="I19" i="69"/>
  <c r="J4" i="102"/>
  <c r="K4" i="102"/>
  <c r="L4" i="102"/>
  <c r="M4" i="102"/>
  <c r="N4" i="102"/>
  <c r="O4" i="102"/>
  <c r="P4" i="102"/>
  <c r="Q4" i="102"/>
  <c r="I4" i="102"/>
  <c r="Q5" i="102"/>
  <c r="Q187" i="102"/>
  <c r="Q189" i="102"/>
  <c r="Q190" i="102"/>
  <c r="Q191" i="102"/>
  <c r="Q192" i="102"/>
  <c r="Q193" i="102"/>
  <c r="Q194" i="102"/>
  <c r="Q195" i="102"/>
  <c r="Q196" i="102"/>
  <c r="Q197" i="102"/>
  <c r="Q198" i="102"/>
  <c r="Q199" i="102"/>
  <c r="Q200" i="102"/>
  <c r="Q201" i="102"/>
  <c r="Q202" i="102"/>
  <c r="Q203" i="102"/>
  <c r="Q204" i="102"/>
  <c r="Q205" i="102"/>
  <c r="Q206" i="102"/>
  <c r="Q207" i="102"/>
  <c r="Q208" i="102"/>
  <c r="Q209" i="102"/>
  <c r="Q210" i="102"/>
  <c r="Q211" i="102"/>
  <c r="Q212" i="102"/>
  <c r="Q188" i="102"/>
  <c r="P187" i="102"/>
  <c r="G227" i="81"/>
  <c r="G226" i="81"/>
  <c r="G224" i="81"/>
  <c r="G210" i="81"/>
  <c r="G209" i="81"/>
  <c r="G208" i="81"/>
  <c r="Q203" i="81"/>
  <c r="Q202" i="81"/>
  <c r="Q201" i="81"/>
  <c r="Q200" i="81"/>
  <c r="Q199" i="81"/>
  <c r="Q198" i="81"/>
  <c r="Q197" i="81"/>
  <c r="Q196" i="81"/>
  <c r="Q195" i="81"/>
  <c r="Q194" i="81"/>
  <c r="Q193" i="81"/>
  <c r="Q192" i="81"/>
  <c r="Q191" i="81"/>
  <c r="Q190" i="81"/>
  <c r="Q189" i="81"/>
  <c r="Q188" i="81"/>
  <c r="Q187" i="81"/>
  <c r="Q186" i="81"/>
  <c r="Q185" i="81"/>
  <c r="Q184" i="81"/>
  <c r="Q183" i="81"/>
  <c r="Q182" i="81"/>
  <c r="Q181" i="81"/>
  <c r="Q180" i="81"/>
  <c r="Q177" i="81" s="1"/>
  <c r="Q176" i="81" s="1"/>
  <c r="Q179" i="81"/>
  <c r="Q178" i="81"/>
  <c r="P177" i="81"/>
  <c r="O177" i="81"/>
  <c r="N177" i="81"/>
  <c r="M177" i="81"/>
  <c r="M176" i="81" s="1"/>
  <c r="L177" i="81"/>
  <c r="L176" i="81" s="1"/>
  <c r="K177" i="81"/>
  <c r="K176" i="81" s="1"/>
  <c r="J177" i="81"/>
  <c r="I177" i="81"/>
  <c r="I176" i="81" s="1"/>
  <c r="P176" i="81"/>
  <c r="O176" i="81"/>
  <c r="N176" i="81"/>
  <c r="J176" i="81"/>
  <c r="Q175" i="81"/>
  <c r="Q172" i="81" s="1"/>
  <c r="Q174" i="81"/>
  <c r="Q173" i="81"/>
  <c r="P172" i="81"/>
  <c r="O172" i="81"/>
  <c r="N172" i="81"/>
  <c r="M172" i="81"/>
  <c r="L172" i="81"/>
  <c r="K172" i="81"/>
  <c r="J172" i="81"/>
  <c r="I172" i="81"/>
  <c r="Q171" i="81"/>
  <c r="K170" i="81"/>
  <c r="K168" i="81" s="1"/>
  <c r="K150" i="81" s="1"/>
  <c r="Q169" i="81"/>
  <c r="P168" i="81"/>
  <c r="P150" i="81" s="1"/>
  <c r="O168" i="81"/>
  <c r="N168" i="81"/>
  <c r="M168" i="81"/>
  <c r="L168" i="81"/>
  <c r="J168" i="81"/>
  <c r="I168" i="81"/>
  <c r="Q167" i="81"/>
  <c r="Q166" i="81"/>
  <c r="Q165" i="81"/>
  <c r="Q164" i="81"/>
  <c r="Q163" i="81"/>
  <c r="Q162" i="81"/>
  <c r="Q161" i="81"/>
  <c r="Q160" i="81"/>
  <c r="Q159" i="81"/>
  <c r="Q158" i="81"/>
  <c r="Q157" i="81"/>
  <c r="Q156" i="81"/>
  <c r="Q155" i="81"/>
  <c r="Q154" i="81"/>
  <c r="P153" i="81"/>
  <c r="O153" i="81"/>
  <c r="N153" i="81"/>
  <c r="M153" i="81"/>
  <c r="M150" i="81" s="1"/>
  <c r="L153" i="81"/>
  <c r="K153" i="81"/>
  <c r="J153" i="81"/>
  <c r="I153" i="81"/>
  <c r="Q152" i="81"/>
  <c r="Q151" i="81"/>
  <c r="P151" i="81"/>
  <c r="O151" i="81"/>
  <c r="N151" i="81"/>
  <c r="N150" i="81" s="1"/>
  <c r="M151" i="81"/>
  <c r="L151" i="81"/>
  <c r="K151" i="81"/>
  <c r="J151" i="81"/>
  <c r="I151" i="81"/>
  <c r="Q149" i="81"/>
  <c r="Q148" i="81"/>
  <c r="K148" i="81"/>
  <c r="Q147" i="81"/>
  <c r="Q146" i="81"/>
  <c r="P145" i="81"/>
  <c r="O145" i="81"/>
  <c r="O144" i="81" s="1"/>
  <c r="N145" i="81"/>
  <c r="N144" i="81" s="1"/>
  <c r="M145" i="81"/>
  <c r="M144" i="81" s="1"/>
  <c r="L145" i="81"/>
  <c r="L144" i="81" s="1"/>
  <c r="K145" i="81"/>
  <c r="K144" i="81" s="1"/>
  <c r="J145" i="81"/>
  <c r="I145" i="81"/>
  <c r="P144" i="81"/>
  <c r="J144" i="81"/>
  <c r="I144" i="81"/>
  <c r="K143" i="81"/>
  <c r="K141" i="81" s="1"/>
  <c r="L142" i="81"/>
  <c r="Q142" i="81" s="1"/>
  <c r="P141" i="81"/>
  <c r="O141" i="81"/>
  <c r="O134" i="81" s="1"/>
  <c r="N141" i="81"/>
  <c r="M141" i="81"/>
  <c r="L141" i="81"/>
  <c r="J141" i="81"/>
  <c r="I141" i="81"/>
  <c r="Q140" i="81"/>
  <c r="Q139" i="81"/>
  <c r="Q138" i="81"/>
  <c r="Q137" i="81"/>
  <c r="L136" i="81"/>
  <c r="Q136" i="81" s="1"/>
  <c r="Q135" i="81" s="1"/>
  <c r="K136" i="81"/>
  <c r="J136" i="81"/>
  <c r="P135" i="81"/>
  <c r="O135" i="81"/>
  <c r="N135" i="81"/>
  <c r="N134" i="81" s="1"/>
  <c r="M135" i="81"/>
  <c r="K135" i="81"/>
  <c r="J135" i="81"/>
  <c r="J134" i="81" s="1"/>
  <c r="I135" i="81"/>
  <c r="P134" i="81"/>
  <c r="I134" i="81"/>
  <c r="Q133" i="81"/>
  <c r="Q132" i="81"/>
  <c r="Q131" i="81"/>
  <c r="Q130" i="81"/>
  <c r="Q129" i="81"/>
  <c r="Q128" i="81"/>
  <c r="Q127" i="81"/>
  <c r="P126" i="81"/>
  <c r="O126" i="81"/>
  <c r="N126" i="81"/>
  <c r="N121" i="81" s="1"/>
  <c r="M126" i="81"/>
  <c r="L126" i="81"/>
  <c r="K126" i="81"/>
  <c r="J126" i="81"/>
  <c r="I126" i="81"/>
  <c r="Q125" i="81"/>
  <c r="Q124" i="81"/>
  <c r="P124" i="81"/>
  <c r="P121" i="81" s="1"/>
  <c r="O124" i="81"/>
  <c r="N124" i="81"/>
  <c r="M124" i="81"/>
  <c r="L124" i="81"/>
  <c r="K124" i="81"/>
  <c r="J124" i="81"/>
  <c r="I124" i="81"/>
  <c r="Q123" i="81"/>
  <c r="Q122" i="81" s="1"/>
  <c r="P122" i="81"/>
  <c r="O122" i="81"/>
  <c r="N122" i="81"/>
  <c r="M122" i="81"/>
  <c r="L122" i="81"/>
  <c r="L121" i="81" s="1"/>
  <c r="K122" i="81"/>
  <c r="K121" i="81" s="1"/>
  <c r="J122" i="81"/>
  <c r="J121" i="81" s="1"/>
  <c r="I122" i="81"/>
  <c r="I121" i="81" s="1"/>
  <c r="M121" i="81"/>
  <c r="L120" i="81"/>
  <c r="L112" i="81" s="1"/>
  <c r="Q119" i="81"/>
  <c r="Q118" i="81"/>
  <c r="Q117" i="81"/>
  <c r="Q116" i="81"/>
  <c r="Q115" i="81"/>
  <c r="L115" i="81"/>
  <c r="Q114" i="81"/>
  <c r="Q113" i="81"/>
  <c r="P112" i="81"/>
  <c r="O112" i="81"/>
  <c r="N112" i="81"/>
  <c r="M112" i="81"/>
  <c r="K112" i="81"/>
  <c r="J112" i="81"/>
  <c r="I112" i="81"/>
  <c r="Q111" i="81"/>
  <c r="Q110" i="81"/>
  <c r="Q109" i="81"/>
  <c r="Q108" i="81"/>
  <c r="K107" i="81"/>
  <c r="Q107" i="81" s="1"/>
  <c r="Q106" i="81"/>
  <c r="Q105" i="81"/>
  <c r="Q104" i="81"/>
  <c r="Q103" i="81"/>
  <c r="Q102" i="81"/>
  <c r="Q101" i="81"/>
  <c r="Q100" i="81"/>
  <c r="Q99" i="81"/>
  <c r="P98" i="81"/>
  <c r="O98" i="81"/>
  <c r="N98" i="81"/>
  <c r="M98" i="81"/>
  <c r="L98" i="81"/>
  <c r="J98" i="81"/>
  <c r="I98" i="81"/>
  <c r="Q97" i="81"/>
  <c r="Q96" i="81"/>
  <c r="Q95" i="81"/>
  <c r="Q94" i="81"/>
  <c r="Q93" i="81"/>
  <c r="Q92" i="81"/>
  <c r="L91" i="81"/>
  <c r="K91" i="81"/>
  <c r="L90" i="81"/>
  <c r="Q90" i="81" s="1"/>
  <c r="K89" i="81"/>
  <c r="Q89" i="81" s="1"/>
  <c r="L88" i="81"/>
  <c r="K88" i="81"/>
  <c r="K78" i="81" s="1"/>
  <c r="Q87" i="81"/>
  <c r="Q86" i="81"/>
  <c r="Q85" i="81"/>
  <c r="Q84" i="81"/>
  <c r="Q83" i="81"/>
  <c r="L82" i="81"/>
  <c r="Q82" i="81" s="1"/>
  <c r="Q81" i="81"/>
  <c r="Q80" i="81"/>
  <c r="Q79" i="81"/>
  <c r="P78" i="81"/>
  <c r="O78" i="81"/>
  <c r="N78" i="81"/>
  <c r="M78" i="81"/>
  <c r="J78" i="81"/>
  <c r="I78" i="81"/>
  <c r="Q77" i="81"/>
  <c r="Q76" i="81"/>
  <c r="Q75" i="81"/>
  <c r="Q74" i="81"/>
  <c r="Q73" i="81"/>
  <c r="Q72" i="81"/>
  <c r="L71" i="81"/>
  <c r="Q71" i="81" s="1"/>
  <c r="Q70" i="81"/>
  <c r="Q69" i="81"/>
  <c r="Q68" i="81"/>
  <c r="Q67" i="81"/>
  <c r="Q66" i="81"/>
  <c r="Q65" i="81"/>
  <c r="Q64" i="81"/>
  <c r="Q63" i="81"/>
  <c r="Q62" i="81"/>
  <c r="Q61" i="81"/>
  <c r="Q60" i="81"/>
  <c r="Q59" i="81"/>
  <c r="K58" i="81"/>
  <c r="Q58" i="81" s="1"/>
  <c r="Q57" i="81"/>
  <c r="Q56" i="81"/>
  <c r="J55" i="81"/>
  <c r="J46" i="81" s="1"/>
  <c r="Q54" i="81"/>
  <c r="Q53" i="81"/>
  <c r="Q52" i="81"/>
  <c r="Q51" i="81"/>
  <c r="Q50" i="81"/>
  <c r="Q49" i="81"/>
  <c r="Q48" i="81"/>
  <c r="Q47" i="81"/>
  <c r="P46" i="81"/>
  <c r="O46" i="81"/>
  <c r="N46" i="81"/>
  <c r="M46" i="81"/>
  <c r="K46" i="81"/>
  <c r="I46" i="81"/>
  <c r="Q45" i="81"/>
  <c r="Q44" i="81"/>
  <c r="Q43" i="81"/>
  <c r="Q42" i="81"/>
  <c r="Q41" i="81"/>
  <c r="Q40" i="81" s="1"/>
  <c r="P40" i="81"/>
  <c r="O40" i="81"/>
  <c r="N40" i="81"/>
  <c r="M40" i="81"/>
  <c r="L40" i="81"/>
  <c r="K40" i="81"/>
  <c r="J40" i="81"/>
  <c r="I40" i="81"/>
  <c r="Q39" i="81"/>
  <c r="Q38" i="81"/>
  <c r="Q37" i="81"/>
  <c r="P37" i="81"/>
  <c r="O37" i="81"/>
  <c r="N37" i="81"/>
  <c r="M37" i="81"/>
  <c r="L37" i="81"/>
  <c r="K37" i="81"/>
  <c r="J37" i="81"/>
  <c r="I37" i="81"/>
  <c r="Q36" i="81"/>
  <c r="Q35" i="81"/>
  <c r="Q34" i="81" s="1"/>
  <c r="P34" i="81"/>
  <c r="O34" i="81"/>
  <c r="N34" i="81"/>
  <c r="M34" i="81"/>
  <c r="L34" i="81"/>
  <c r="K34" i="81"/>
  <c r="J34" i="81"/>
  <c r="I34" i="81"/>
  <c r="Q33" i="81"/>
  <c r="Q32" i="81" s="1"/>
  <c r="P32" i="81"/>
  <c r="O32" i="81"/>
  <c r="O18" i="81" s="1"/>
  <c r="N32" i="81"/>
  <c r="M32" i="81"/>
  <c r="L32" i="81"/>
  <c r="K32" i="81"/>
  <c r="J32" i="81"/>
  <c r="I32" i="81"/>
  <c r="Q31" i="81"/>
  <c r="Q30" i="81"/>
  <c r="Q29" i="81"/>
  <c r="Q28" i="81"/>
  <c r="Q27" i="81"/>
  <c r="Q26" i="81"/>
  <c r="Q25" i="81"/>
  <c r="Q24" i="81"/>
  <c r="Q23" i="81"/>
  <c r="Q22" i="81"/>
  <c r="Q21" i="81"/>
  <c r="Q20" i="81"/>
  <c r="P19" i="81"/>
  <c r="O19" i="81"/>
  <c r="N19" i="81"/>
  <c r="M19" i="81"/>
  <c r="L19" i="81"/>
  <c r="K19" i="81"/>
  <c r="J19" i="81"/>
  <c r="I19" i="81"/>
  <c r="J164" i="100"/>
  <c r="J163" i="100" s="1"/>
  <c r="K164" i="100"/>
  <c r="K163" i="100" s="1"/>
  <c r="L164" i="100"/>
  <c r="L163" i="100" s="1"/>
  <c r="M164" i="100"/>
  <c r="M163" i="100" s="1"/>
  <c r="N164" i="100"/>
  <c r="N163" i="100" s="1"/>
  <c r="O164" i="100"/>
  <c r="P164" i="100"/>
  <c r="P163" i="100" s="1"/>
  <c r="I164" i="100"/>
  <c r="I163" i="100"/>
  <c r="Q166" i="100"/>
  <c r="Q167" i="100"/>
  <c r="Q168" i="100"/>
  <c r="Q169" i="100"/>
  <c r="Q170" i="100"/>
  <c r="Q171" i="100"/>
  <c r="Q172" i="100"/>
  <c r="Q173" i="100"/>
  <c r="Q174" i="100"/>
  <c r="Q175" i="100"/>
  <c r="Q176" i="100"/>
  <c r="Q177" i="100"/>
  <c r="Q178" i="100"/>
  <c r="Q179" i="100"/>
  <c r="Q180" i="100"/>
  <c r="Q181" i="100"/>
  <c r="Q182" i="100"/>
  <c r="Q183" i="100"/>
  <c r="Q184" i="100"/>
  <c r="Q185" i="100"/>
  <c r="Q186" i="100"/>
  <c r="Q187" i="100"/>
  <c r="Q188" i="100"/>
  <c r="Q189" i="100"/>
  <c r="Q190" i="100"/>
  <c r="Q165" i="100"/>
  <c r="O163" i="100"/>
  <c r="O17" i="88" l="1"/>
  <c r="G248" i="88" s="1"/>
  <c r="P17" i="88"/>
  <c r="G250" i="88" s="1"/>
  <c r="J17" i="88"/>
  <c r="G242" i="88" s="1"/>
  <c r="Q170" i="88"/>
  <c r="Q164" i="100"/>
  <c r="Q18" i="88"/>
  <c r="O52" i="74"/>
  <c r="O13" i="74"/>
  <c r="M17" i="88"/>
  <c r="N18" i="69"/>
  <c r="O18" i="69"/>
  <c r="K146" i="69"/>
  <c r="Q170" i="69"/>
  <c r="P18" i="69"/>
  <c r="P17" i="69" s="1"/>
  <c r="G245" i="69" s="1"/>
  <c r="K166" i="69"/>
  <c r="J146" i="69"/>
  <c r="Q133" i="69"/>
  <c r="Q132" i="69" s="1"/>
  <c r="Q147" i="69"/>
  <c r="M166" i="69"/>
  <c r="Q114" i="69"/>
  <c r="M146" i="69"/>
  <c r="K132" i="69"/>
  <c r="O132" i="69"/>
  <c r="O146" i="69"/>
  <c r="Q160" i="69"/>
  <c r="Q159" i="69" s="1"/>
  <c r="I166" i="69"/>
  <c r="Q200" i="69"/>
  <c r="Q199" i="69" s="1"/>
  <c r="M18" i="69"/>
  <c r="K18" i="69"/>
  <c r="L18" i="69"/>
  <c r="Q84" i="69"/>
  <c r="N132" i="69"/>
  <c r="N17" i="69" s="1"/>
  <c r="I132" i="69"/>
  <c r="I17" i="69" s="1"/>
  <c r="G229" i="69" s="1"/>
  <c r="Q176" i="69"/>
  <c r="Q185" i="69"/>
  <c r="Q146" i="69"/>
  <c r="Q127" i="69"/>
  <c r="M132" i="69"/>
  <c r="Q166" i="69"/>
  <c r="Q19" i="69"/>
  <c r="Q18" i="69" s="1"/>
  <c r="Q60" i="69"/>
  <c r="J132" i="69"/>
  <c r="L166" i="69"/>
  <c r="J18" i="69"/>
  <c r="Q46" i="69"/>
  <c r="L132" i="69"/>
  <c r="O17" i="69"/>
  <c r="G243" i="69" s="1"/>
  <c r="J166" i="69"/>
  <c r="L135" i="81"/>
  <c r="L134" i="81" s="1"/>
  <c r="Q145" i="81"/>
  <c r="Q144" i="81" s="1"/>
  <c r="Q55" i="81"/>
  <c r="Q46" i="81" s="1"/>
  <c r="Q88" i="81"/>
  <c r="M18" i="81"/>
  <c r="Q19" i="81"/>
  <c r="I18" i="81"/>
  <c r="I17" i="81" s="1"/>
  <c r="Q120" i="81"/>
  <c r="O150" i="81"/>
  <c r="M134" i="81"/>
  <c r="N18" i="81"/>
  <c r="J18" i="81"/>
  <c r="J17" i="81" s="1"/>
  <c r="L46" i="81"/>
  <c r="Q153" i="81"/>
  <c r="Q150" i="81" s="1"/>
  <c r="I150" i="81"/>
  <c r="Q98" i="81"/>
  <c r="O121" i="81"/>
  <c r="O17" i="81" s="1"/>
  <c r="L150" i="81"/>
  <c r="J150" i="81"/>
  <c r="P18" i="81"/>
  <c r="P17" i="81" s="1"/>
  <c r="Q91" i="81"/>
  <c r="Q78" i="81" s="1"/>
  <c r="Q112" i="81"/>
  <c r="Q126" i="81"/>
  <c r="Q121" i="81" s="1"/>
  <c r="K134" i="81"/>
  <c r="M17" i="81"/>
  <c r="N17" i="81"/>
  <c r="Q143" i="81"/>
  <c r="Q141" i="81" s="1"/>
  <c r="Q134" i="81" s="1"/>
  <c r="L78" i="81"/>
  <c r="K98" i="81"/>
  <c r="K18" i="81" s="1"/>
  <c r="K17" i="81" s="1"/>
  <c r="Q170" i="81"/>
  <c r="Q168" i="81" s="1"/>
  <c r="Q17" i="88" l="1"/>
  <c r="J17" i="69"/>
  <c r="G231" i="69" s="1"/>
  <c r="K17" i="69"/>
  <c r="G232" i="69" s="1"/>
  <c r="Q17" i="69"/>
  <c r="L17" i="69"/>
  <c r="G233" i="69" s="1"/>
  <c r="M17" i="69"/>
  <c r="G235" i="69" s="1"/>
  <c r="Q17" i="81"/>
  <c r="Q18" i="81"/>
  <c r="L18" i="81"/>
  <c r="L17" i="81" s="1"/>
  <c r="G127" i="73" l="1"/>
  <c r="G126" i="73"/>
  <c r="G124" i="73"/>
  <c r="G118" i="73"/>
  <c r="G117" i="73"/>
  <c r="G116" i="73"/>
  <c r="Q111" i="73"/>
  <c r="Q110" i="73"/>
  <c r="Q109" i="73"/>
  <c r="Q108" i="73"/>
  <c r="Q107" i="73"/>
  <c r="Q106" i="73"/>
  <c r="Q105" i="73"/>
  <c r="Q104" i="73"/>
  <c r="Q101" i="73" s="1"/>
  <c r="Q100" i="73" s="1"/>
  <c r="Q103" i="73"/>
  <c r="Q102" i="73"/>
  <c r="P101" i="73"/>
  <c r="P100" i="73" s="1"/>
  <c r="O101" i="73"/>
  <c r="O100" i="73" s="1"/>
  <c r="N101" i="73"/>
  <c r="N100" i="73" s="1"/>
  <c r="M101" i="73"/>
  <c r="M100" i="73" s="1"/>
  <c r="L101" i="73"/>
  <c r="L100" i="73" s="1"/>
  <c r="K101" i="73"/>
  <c r="K100" i="73" s="1"/>
  <c r="J101" i="73"/>
  <c r="I101" i="73"/>
  <c r="J100" i="73"/>
  <c r="I100" i="73"/>
  <c r="Q99" i="73"/>
  <c r="Q98" i="73"/>
  <c r="Q97" i="73"/>
  <c r="Q96" i="73"/>
  <c r="P96" i="73"/>
  <c r="O96" i="73"/>
  <c r="N96" i="73"/>
  <c r="M96" i="73"/>
  <c r="L96" i="73"/>
  <c r="K96" i="73"/>
  <c r="J96" i="73"/>
  <c r="I96" i="73"/>
  <c r="Q95" i="73"/>
  <c r="Q94" i="73"/>
  <c r="Q93" i="73"/>
  <c r="P93" i="73"/>
  <c r="O93" i="73"/>
  <c r="N93" i="73"/>
  <c r="M93" i="73"/>
  <c r="L93" i="73"/>
  <c r="K93" i="73"/>
  <c r="J93" i="73"/>
  <c r="Q92" i="73"/>
  <c r="Q91" i="73"/>
  <c r="Q90" i="73" s="1"/>
  <c r="Q87" i="73" s="1"/>
  <c r="P90" i="73"/>
  <c r="O90" i="73"/>
  <c r="N90" i="73"/>
  <c r="M90" i="73"/>
  <c r="L90" i="73"/>
  <c r="K90" i="73"/>
  <c r="J90" i="73"/>
  <c r="J87" i="73" s="1"/>
  <c r="I90" i="73"/>
  <c r="I87" i="73" s="1"/>
  <c r="Q89" i="73"/>
  <c r="Q88" i="73"/>
  <c r="P88" i="73"/>
  <c r="O88" i="73"/>
  <c r="N88" i="73"/>
  <c r="M88" i="73"/>
  <c r="L88" i="73"/>
  <c r="L87" i="73" s="1"/>
  <c r="K88" i="73"/>
  <c r="K87" i="73" s="1"/>
  <c r="J88" i="73"/>
  <c r="I88" i="73"/>
  <c r="Q86" i="73"/>
  <c r="Q85" i="73"/>
  <c r="Q84" i="73"/>
  <c r="Q83" i="73" s="1"/>
  <c r="Q82" i="73" s="1"/>
  <c r="P83" i="73"/>
  <c r="O83" i="73"/>
  <c r="N83" i="73"/>
  <c r="N82" i="73" s="1"/>
  <c r="M83" i="73"/>
  <c r="M82" i="73" s="1"/>
  <c r="L83" i="73"/>
  <c r="L82" i="73" s="1"/>
  <c r="K83" i="73"/>
  <c r="K82" i="73" s="1"/>
  <c r="J83" i="73"/>
  <c r="J82" i="73" s="1"/>
  <c r="I83" i="73"/>
  <c r="I82" i="73" s="1"/>
  <c r="P82" i="73"/>
  <c r="O82" i="73"/>
  <c r="Q81" i="73"/>
  <c r="Q80" i="73"/>
  <c r="Q79" i="73" s="1"/>
  <c r="Q76" i="73" s="1"/>
  <c r="P79" i="73"/>
  <c r="O79" i="73"/>
  <c r="N79" i="73"/>
  <c r="M79" i="73"/>
  <c r="L79" i="73"/>
  <c r="K79" i="73"/>
  <c r="J79" i="73"/>
  <c r="J76" i="73" s="1"/>
  <c r="I79" i="73"/>
  <c r="Q78" i="73"/>
  <c r="Q77" i="73"/>
  <c r="P77" i="73"/>
  <c r="O77" i="73"/>
  <c r="O76" i="73" s="1"/>
  <c r="N77" i="73"/>
  <c r="N76" i="73" s="1"/>
  <c r="M77" i="73"/>
  <c r="M76" i="73" s="1"/>
  <c r="L77" i="73"/>
  <c r="K77" i="73"/>
  <c r="J77" i="73"/>
  <c r="I77" i="73"/>
  <c r="P76" i="73"/>
  <c r="L76" i="73"/>
  <c r="Q75" i="73"/>
  <c r="Q74" i="73" s="1"/>
  <c r="P74" i="73"/>
  <c r="O74" i="73"/>
  <c r="N74" i="73"/>
  <c r="M74" i="73"/>
  <c r="L74" i="73"/>
  <c r="L68" i="73" s="1"/>
  <c r="K74" i="73"/>
  <c r="J74" i="73"/>
  <c r="I74" i="73"/>
  <c r="Q73" i="73"/>
  <c r="Q72" i="73"/>
  <c r="Q71" i="73"/>
  <c r="P71" i="73"/>
  <c r="O71" i="73"/>
  <c r="N71" i="73"/>
  <c r="M71" i="73"/>
  <c r="L71" i="73"/>
  <c r="K71" i="73"/>
  <c r="J71" i="73"/>
  <c r="I71" i="73"/>
  <c r="Q70" i="73"/>
  <c r="Q69" i="73"/>
  <c r="P69" i="73"/>
  <c r="P68" i="73" s="1"/>
  <c r="O69" i="73"/>
  <c r="O68" i="73" s="1"/>
  <c r="N69" i="73"/>
  <c r="M69" i="73"/>
  <c r="L69" i="73"/>
  <c r="K69" i="73"/>
  <c r="J69" i="73"/>
  <c r="I69" i="73"/>
  <c r="M68" i="73"/>
  <c r="Q67" i="73"/>
  <c r="Q66" i="73" s="1"/>
  <c r="P66" i="73"/>
  <c r="O66" i="73"/>
  <c r="N66" i="73"/>
  <c r="M66" i="73"/>
  <c r="L66" i="73"/>
  <c r="K66" i="73"/>
  <c r="J66" i="73"/>
  <c r="I66" i="73"/>
  <c r="Q65" i="73"/>
  <c r="Q64" i="73"/>
  <c r="Q63" i="73"/>
  <c r="Q62" i="73"/>
  <c r="Q61" i="73"/>
  <c r="Q59" i="73"/>
  <c r="Q58" i="73"/>
  <c r="Q57" i="73"/>
  <c r="Q56" i="73"/>
  <c r="Q55" i="73"/>
  <c r="Q54" i="73"/>
  <c r="Q52" i="73"/>
  <c r="Q51" i="73"/>
  <c r="P49" i="73"/>
  <c r="O49" i="73"/>
  <c r="N49" i="73"/>
  <c r="M49" i="73"/>
  <c r="L49" i="73"/>
  <c r="K49" i="73"/>
  <c r="J49" i="73"/>
  <c r="I49" i="73"/>
  <c r="Q48" i="73"/>
  <c r="Q44" i="73" s="1"/>
  <c r="Q47" i="73"/>
  <c r="Q46" i="73"/>
  <c r="Q45" i="73"/>
  <c r="P44" i="73"/>
  <c r="O44" i="73"/>
  <c r="N44" i="73"/>
  <c r="M44" i="73"/>
  <c r="L44" i="73"/>
  <c r="K44" i="73"/>
  <c r="J44" i="73"/>
  <c r="Q43" i="73"/>
  <c r="Q42" i="73"/>
  <c r="Q41" i="73"/>
  <c r="Q40" i="73"/>
  <c r="Q39" i="73"/>
  <c r="Q37" i="73" s="1"/>
  <c r="Q38" i="73"/>
  <c r="P37" i="73"/>
  <c r="O37" i="73"/>
  <c r="N37" i="73"/>
  <c r="M37" i="73"/>
  <c r="L37" i="73"/>
  <c r="K37" i="73"/>
  <c r="J37" i="73"/>
  <c r="I37" i="73"/>
  <c r="Q36" i="73"/>
  <c r="Q35" i="73"/>
  <c r="Q34" i="73" s="1"/>
  <c r="P34" i="73"/>
  <c r="O34" i="73"/>
  <c r="N34" i="73"/>
  <c r="M34" i="73"/>
  <c r="L34" i="73"/>
  <c r="K34" i="73"/>
  <c r="J34" i="73"/>
  <c r="I34" i="73"/>
  <c r="Q32" i="73"/>
  <c r="Q31" i="73"/>
  <c r="Q30" i="73"/>
  <c r="P30" i="73"/>
  <c r="O30" i="73"/>
  <c r="O18" i="73" s="1"/>
  <c r="N30" i="73"/>
  <c r="M30" i="73"/>
  <c r="L30" i="73"/>
  <c r="K30" i="73"/>
  <c r="J30" i="73"/>
  <c r="I30" i="73"/>
  <c r="I18" i="73" s="1"/>
  <c r="Q29" i="73"/>
  <c r="Q28" i="73"/>
  <c r="Q27" i="73"/>
  <c r="Q26" i="73" s="1"/>
  <c r="P26" i="73"/>
  <c r="O26" i="73"/>
  <c r="N26" i="73"/>
  <c r="M26" i="73"/>
  <c r="L26" i="73"/>
  <c r="K26" i="73"/>
  <c r="J26" i="73"/>
  <c r="I26" i="73"/>
  <c r="Q25" i="73"/>
  <c r="Q24" i="73"/>
  <c r="Q23" i="73"/>
  <c r="Q22" i="73"/>
  <c r="Q21" i="73"/>
  <c r="Q20" i="73"/>
  <c r="Q19" i="73" s="1"/>
  <c r="P19" i="73"/>
  <c r="O19" i="73"/>
  <c r="N19" i="73"/>
  <c r="M19" i="73"/>
  <c r="L19" i="73"/>
  <c r="K19" i="73"/>
  <c r="J19" i="73"/>
  <c r="I19" i="73"/>
  <c r="P4" i="105"/>
  <c r="O4" i="105"/>
  <c r="N4" i="105"/>
  <c r="M4" i="105"/>
  <c r="J4" i="105"/>
  <c r="J5" i="105"/>
  <c r="Q90" i="105"/>
  <c r="Q88" i="105" s="1"/>
  <c r="Q87" i="105" s="1"/>
  <c r="Q91" i="105"/>
  <c r="Q92" i="105"/>
  <c r="Q93" i="105"/>
  <c r="Q94" i="105"/>
  <c r="Q95" i="105"/>
  <c r="Q96" i="105"/>
  <c r="Q97" i="105"/>
  <c r="Q98" i="105"/>
  <c r="Q89" i="105"/>
  <c r="P87" i="105"/>
  <c r="P88" i="105"/>
  <c r="O88" i="105"/>
  <c r="O87" i="105" s="1"/>
  <c r="N88" i="105"/>
  <c r="M88" i="105"/>
  <c r="L88" i="105"/>
  <c r="K88" i="105"/>
  <c r="J88" i="105"/>
  <c r="I88" i="105"/>
  <c r="N87" i="105"/>
  <c r="M87" i="105"/>
  <c r="L87" i="105"/>
  <c r="K87" i="105"/>
  <c r="J87" i="105"/>
  <c r="I87" i="105"/>
  <c r="G144" i="55"/>
  <c r="G143" i="55"/>
  <c r="G141" i="55"/>
  <c r="G139" i="55"/>
  <c r="G138" i="55"/>
  <c r="G137" i="55"/>
  <c r="Q132" i="55"/>
  <c r="Q131" i="55"/>
  <c r="Q130" i="55"/>
  <c r="Q129" i="55"/>
  <c r="Q128" i="55"/>
  <c r="Q127" i="55"/>
  <c r="Q126" i="55"/>
  <c r="Q125" i="55"/>
  <c r="Q124" i="55"/>
  <c r="Q123" i="55"/>
  <c r="Q122" i="55"/>
  <c r="Q121" i="55"/>
  <c r="Q120" i="55"/>
  <c r="Q119" i="55"/>
  <c r="Q118" i="55"/>
  <c r="Q117" i="55"/>
  <c r="Q116" i="55"/>
  <c r="Q115" i="55"/>
  <c r="Q114" i="55"/>
  <c r="P113" i="55"/>
  <c r="P112" i="55" s="1"/>
  <c r="O113" i="55"/>
  <c r="O112" i="55" s="1"/>
  <c r="N113" i="55"/>
  <c r="N112" i="55" s="1"/>
  <c r="M113" i="55"/>
  <c r="M112" i="55" s="1"/>
  <c r="L113" i="55"/>
  <c r="L112" i="55" s="1"/>
  <c r="K113" i="55"/>
  <c r="J113" i="55"/>
  <c r="I113" i="55"/>
  <c r="I112" i="55" s="1"/>
  <c r="I102" i="55" s="1"/>
  <c r="K112" i="55"/>
  <c r="J112" i="55"/>
  <c r="Q111" i="55"/>
  <c r="Q110" i="55" s="1"/>
  <c r="Q109" i="55" s="1"/>
  <c r="P110" i="55"/>
  <c r="O110" i="55"/>
  <c r="O109" i="55" s="1"/>
  <c r="N110" i="55"/>
  <c r="N109" i="55" s="1"/>
  <c r="M110" i="55"/>
  <c r="M109" i="55" s="1"/>
  <c r="L110" i="55"/>
  <c r="L109" i="55" s="1"/>
  <c r="K110" i="55"/>
  <c r="K109" i="55" s="1"/>
  <c r="J110" i="55"/>
  <c r="J109" i="55" s="1"/>
  <c r="I110" i="55"/>
  <c r="P109" i="55"/>
  <c r="I109" i="55"/>
  <c r="Q108" i="55"/>
  <c r="Q107" i="55"/>
  <c r="Q106" i="55"/>
  <c r="Q105" i="55"/>
  <c r="Q104" i="55"/>
  <c r="Q103" i="55"/>
  <c r="P102" i="55"/>
  <c r="O102" i="55"/>
  <c r="N102" i="55"/>
  <c r="M102" i="55"/>
  <c r="L102" i="55"/>
  <c r="K102" i="55"/>
  <c r="J102" i="55"/>
  <c r="Q101" i="55"/>
  <c r="Q100" i="55"/>
  <c r="Q99" i="55"/>
  <c r="Q98" i="55"/>
  <c r="Q97" i="55"/>
  <c r="Q96" i="55"/>
  <c r="P95" i="55"/>
  <c r="O95" i="55"/>
  <c r="N95" i="55"/>
  <c r="M95" i="55"/>
  <c r="L95" i="55"/>
  <c r="K95" i="55"/>
  <c r="J95" i="55"/>
  <c r="I95" i="55"/>
  <c r="Q94" i="55"/>
  <c r="Q93" i="55"/>
  <c r="Q92" i="55"/>
  <c r="Q91" i="55"/>
  <c r="Q90" i="55"/>
  <c r="Q89" i="55"/>
  <c r="Q88" i="55"/>
  <c r="P87" i="55"/>
  <c r="P83" i="55" s="1"/>
  <c r="O87" i="55"/>
  <c r="O83" i="55" s="1"/>
  <c r="N87" i="55"/>
  <c r="M87" i="55"/>
  <c r="L87" i="55"/>
  <c r="K87" i="55"/>
  <c r="J87" i="55"/>
  <c r="J83" i="55" s="1"/>
  <c r="I87" i="55"/>
  <c r="Q86" i="55"/>
  <c r="Q85" i="55"/>
  <c r="Q84" i="55" s="1"/>
  <c r="P84" i="55"/>
  <c r="O84" i="55"/>
  <c r="N84" i="55"/>
  <c r="N83" i="55" s="1"/>
  <c r="M84" i="55"/>
  <c r="M83" i="55" s="1"/>
  <c r="L84" i="55"/>
  <c r="K84" i="55"/>
  <c r="J84" i="55"/>
  <c r="I84" i="55"/>
  <c r="Q82" i="55"/>
  <c r="Q80" i="55" s="1"/>
  <c r="Q79" i="55" s="1"/>
  <c r="Q81" i="55"/>
  <c r="P80" i="55"/>
  <c r="O80" i="55"/>
  <c r="N80" i="55"/>
  <c r="M80" i="55"/>
  <c r="M79" i="55" s="1"/>
  <c r="L80" i="55"/>
  <c r="L79" i="55" s="1"/>
  <c r="K80" i="55"/>
  <c r="K79" i="55" s="1"/>
  <c r="J80" i="55"/>
  <c r="I80" i="55"/>
  <c r="I79" i="55" s="1"/>
  <c r="P79" i="55"/>
  <c r="O79" i="55"/>
  <c r="N79" i="55"/>
  <c r="J79" i="55"/>
  <c r="Q78" i="55"/>
  <c r="Q77" i="55"/>
  <c r="Q76" i="55"/>
  <c r="P76" i="55"/>
  <c r="O76" i="55"/>
  <c r="N76" i="55"/>
  <c r="N72" i="55" s="1"/>
  <c r="M76" i="55"/>
  <c r="M72" i="55" s="1"/>
  <c r="L76" i="55"/>
  <c r="K76" i="55"/>
  <c r="J76" i="55"/>
  <c r="I76" i="55"/>
  <c r="Q75" i="55"/>
  <c r="Q74" i="55"/>
  <c r="Q73" i="55"/>
  <c r="P73" i="55"/>
  <c r="P72" i="55" s="1"/>
  <c r="O73" i="55"/>
  <c r="N73" i="55"/>
  <c r="M73" i="55"/>
  <c r="L73" i="55"/>
  <c r="K73" i="55"/>
  <c r="J73" i="55"/>
  <c r="J72" i="55" s="1"/>
  <c r="I73" i="55"/>
  <c r="I72" i="55" s="1"/>
  <c r="Q72" i="55"/>
  <c r="K72" i="55"/>
  <c r="Q70" i="55"/>
  <c r="Q67" i="55" s="1"/>
  <c r="Q69" i="55"/>
  <c r="Q68" i="55"/>
  <c r="P67" i="55"/>
  <c r="P64" i="55" s="1"/>
  <c r="O67" i="55"/>
  <c r="N67" i="55"/>
  <c r="M67" i="55"/>
  <c r="M64" i="55" s="1"/>
  <c r="L67" i="55"/>
  <c r="K67" i="55"/>
  <c r="J67" i="55"/>
  <c r="I67" i="55"/>
  <c r="Q66" i="55"/>
  <c r="Q65" i="55"/>
  <c r="Q64" i="55" s="1"/>
  <c r="P65" i="55"/>
  <c r="O65" i="55"/>
  <c r="N65" i="55"/>
  <c r="M65" i="55"/>
  <c r="L65" i="55"/>
  <c r="K65" i="55"/>
  <c r="K64" i="55" s="1"/>
  <c r="J65" i="55"/>
  <c r="J64" i="55" s="1"/>
  <c r="I65" i="55"/>
  <c r="I64" i="55" s="1"/>
  <c r="L64" i="55"/>
  <c r="Q63" i="55"/>
  <c r="Q62" i="55"/>
  <c r="Q61" i="55" s="1"/>
  <c r="P61" i="55"/>
  <c r="O61" i="55"/>
  <c r="N61" i="55"/>
  <c r="M61" i="55"/>
  <c r="L61" i="55"/>
  <c r="K61" i="55"/>
  <c r="J61" i="55"/>
  <c r="I61" i="55"/>
  <c r="Q60" i="55"/>
  <c r="Q59" i="55" s="1"/>
  <c r="P59" i="55"/>
  <c r="O59" i="55"/>
  <c r="N59" i="55"/>
  <c r="M59" i="55"/>
  <c r="L59" i="55"/>
  <c r="K59" i="55"/>
  <c r="J59" i="55"/>
  <c r="I59" i="55"/>
  <c r="Q58" i="55"/>
  <c r="Q57" i="55"/>
  <c r="Q56" i="55"/>
  <c r="Q55" i="55"/>
  <c r="Q54" i="55"/>
  <c r="P53" i="55"/>
  <c r="O53" i="55"/>
  <c r="N53" i="55"/>
  <c r="M53" i="55"/>
  <c r="L53" i="55"/>
  <c r="K53" i="55"/>
  <c r="J53" i="55"/>
  <c r="I53" i="55"/>
  <c r="Q52" i="55"/>
  <c r="Q51" i="55"/>
  <c r="Q50" i="55"/>
  <c r="Q49" i="55"/>
  <c r="Q48" i="55"/>
  <c r="Q47" i="55" s="1"/>
  <c r="P47" i="55"/>
  <c r="O47" i="55"/>
  <c r="N47" i="55"/>
  <c r="M47" i="55"/>
  <c r="L47" i="55"/>
  <c r="K47" i="55"/>
  <c r="J47" i="55"/>
  <c r="I47" i="55"/>
  <c r="Q46" i="55"/>
  <c r="Q45" i="55"/>
  <c r="Q44" i="55"/>
  <c r="Q43" i="55"/>
  <c r="Q41" i="55" s="1"/>
  <c r="Q42" i="55"/>
  <c r="P41" i="55"/>
  <c r="O41" i="55"/>
  <c r="N41" i="55"/>
  <c r="M41" i="55"/>
  <c r="L41" i="55"/>
  <c r="K41" i="55"/>
  <c r="J41" i="55"/>
  <c r="I41" i="55"/>
  <c r="Q40" i="55"/>
  <c r="Q39" i="55" s="1"/>
  <c r="P39" i="55"/>
  <c r="O39" i="55"/>
  <c r="N39" i="55"/>
  <c r="M39" i="55"/>
  <c r="L39" i="55"/>
  <c r="K39" i="55"/>
  <c r="J39" i="55"/>
  <c r="I39" i="55"/>
  <c r="Q38" i="55"/>
  <c r="Q37" i="55"/>
  <c r="Q36" i="55" s="1"/>
  <c r="P36" i="55"/>
  <c r="O36" i="55"/>
  <c r="N36" i="55"/>
  <c r="M36" i="55"/>
  <c r="L36" i="55"/>
  <c r="K36" i="55"/>
  <c r="J36" i="55"/>
  <c r="I36" i="55"/>
  <c r="Q35" i="55"/>
  <c r="Q34" i="55"/>
  <c r="Q31" i="55" s="1"/>
  <c r="Q33" i="55"/>
  <c r="Q32" i="55"/>
  <c r="P31" i="55"/>
  <c r="O31" i="55"/>
  <c r="N31" i="55"/>
  <c r="M31" i="55"/>
  <c r="L31" i="55"/>
  <c r="L18" i="55" s="1"/>
  <c r="K31" i="55"/>
  <c r="J31" i="55"/>
  <c r="I31" i="55"/>
  <c r="Q30" i="55"/>
  <c r="Q29" i="55"/>
  <c r="Q28" i="55"/>
  <c r="Q27" i="55"/>
  <c r="Q26" i="55"/>
  <c r="Q25" i="55"/>
  <c r="Q24" i="55"/>
  <c r="Q23" i="55"/>
  <c r="Q22" i="55"/>
  <c r="Q21" i="55"/>
  <c r="Q20" i="55"/>
  <c r="P19" i="55"/>
  <c r="O19" i="55"/>
  <c r="N19" i="55"/>
  <c r="M19" i="55"/>
  <c r="L19" i="55"/>
  <c r="K19" i="55"/>
  <c r="J19" i="55"/>
  <c r="I19" i="55"/>
  <c r="N18" i="55"/>
  <c r="K4" i="101"/>
  <c r="L4" i="101"/>
  <c r="M4" i="101"/>
  <c r="N4" i="101"/>
  <c r="O4" i="101"/>
  <c r="P4" i="101"/>
  <c r="Q4" i="101"/>
  <c r="J4" i="101"/>
  <c r="K89" i="101"/>
  <c r="L89" i="101"/>
  <c r="M89" i="101"/>
  <c r="N89" i="101"/>
  <c r="O89" i="101"/>
  <c r="P89" i="101"/>
  <c r="J89" i="101"/>
  <c r="Q102" i="101"/>
  <c r="Q103" i="101"/>
  <c r="Q104" i="101"/>
  <c r="Q105" i="101"/>
  <c r="Q106" i="101"/>
  <c r="Q107" i="101"/>
  <c r="Q108" i="101"/>
  <c r="Q109" i="101"/>
  <c r="Q110" i="101"/>
  <c r="Q111" i="101"/>
  <c r="Q112" i="101"/>
  <c r="Q113" i="101"/>
  <c r="Q114" i="101"/>
  <c r="Q115" i="101"/>
  <c r="Q116" i="101"/>
  <c r="Q117" i="101"/>
  <c r="Q118" i="101"/>
  <c r="Q119" i="101"/>
  <c r="Q101" i="101"/>
  <c r="P100" i="101"/>
  <c r="O100" i="101"/>
  <c r="N100" i="101"/>
  <c r="N99" i="101" s="1"/>
  <c r="M100" i="101"/>
  <c r="M99" i="101" s="1"/>
  <c r="L100" i="101"/>
  <c r="L99" i="101" s="1"/>
  <c r="K100" i="101"/>
  <c r="K99" i="101" s="1"/>
  <c r="J100" i="101"/>
  <c r="I100" i="101"/>
  <c r="I99" i="101" s="1"/>
  <c r="P99" i="101"/>
  <c r="O99" i="101"/>
  <c r="J99" i="101"/>
  <c r="E25" i="86"/>
  <c r="E24" i="86"/>
  <c r="P19" i="86"/>
  <c r="P18" i="86"/>
  <c r="P17" i="86"/>
  <c r="P16" i="86"/>
  <c r="P15" i="86"/>
  <c r="O14" i="86"/>
  <c r="N14" i="86"/>
  <c r="M14" i="86"/>
  <c r="L14" i="86"/>
  <c r="K14" i="86"/>
  <c r="J14" i="86"/>
  <c r="I14" i="86"/>
  <c r="H14" i="86"/>
  <c r="Q186" i="102"/>
  <c r="P186" i="102"/>
  <c r="O187" i="102"/>
  <c r="N187" i="102"/>
  <c r="M187" i="102"/>
  <c r="M186" i="102" s="1"/>
  <c r="L187" i="102"/>
  <c r="K187" i="102"/>
  <c r="K186" i="102" s="1"/>
  <c r="J187" i="102"/>
  <c r="J186" i="102" s="1"/>
  <c r="I187" i="102"/>
  <c r="I186" i="102" s="1"/>
  <c r="O186" i="102"/>
  <c r="N186" i="102"/>
  <c r="L186" i="102"/>
  <c r="L18" i="73" l="1"/>
  <c r="L17" i="73" s="1"/>
  <c r="Q49" i="73"/>
  <c r="Q18" i="73" s="1"/>
  <c r="Q17" i="73" s="1"/>
  <c r="I68" i="73"/>
  <c r="I17" i="73" s="1"/>
  <c r="J68" i="73"/>
  <c r="P87" i="73"/>
  <c r="N87" i="73"/>
  <c r="M87" i="73"/>
  <c r="M17" i="73" s="1"/>
  <c r="K68" i="73"/>
  <c r="N68" i="73"/>
  <c r="P18" i="73"/>
  <c r="P17" i="73" s="1"/>
  <c r="M18" i="73"/>
  <c r="J18" i="73"/>
  <c r="K76" i="73"/>
  <c r="I76" i="73"/>
  <c r="O87" i="73"/>
  <c r="O17" i="73" s="1"/>
  <c r="Q68" i="73"/>
  <c r="N18" i="73"/>
  <c r="K18" i="73"/>
  <c r="K17" i="73" s="1"/>
  <c r="J17" i="73"/>
  <c r="N17" i="73"/>
  <c r="K83" i="55"/>
  <c r="I18" i="55"/>
  <c r="Q53" i="55"/>
  <c r="L83" i="55"/>
  <c r="O72" i="55"/>
  <c r="Q102" i="55"/>
  <c r="Q113" i="55"/>
  <c r="Q112" i="55" s="1"/>
  <c r="O18" i="55"/>
  <c r="O17" i="55" s="1"/>
  <c r="N17" i="55"/>
  <c r="Q19" i="55"/>
  <c r="P18" i="55"/>
  <c r="P17" i="55" s="1"/>
  <c r="L72" i="55"/>
  <c r="M18" i="55"/>
  <c r="M17" i="55" s="1"/>
  <c r="J18" i="55"/>
  <c r="J17" i="55" s="1"/>
  <c r="O64" i="55"/>
  <c r="Q95" i="55"/>
  <c r="Q83" i="55" s="1"/>
  <c r="K18" i="55"/>
  <c r="N64" i="55"/>
  <c r="Q87" i="55"/>
  <c r="L17" i="55"/>
  <c r="I83" i="55"/>
  <c r="I17" i="55" s="1"/>
  <c r="K17" i="55"/>
  <c r="Q100" i="101"/>
  <c r="Q99" i="101" s="1"/>
  <c r="P14" i="86"/>
  <c r="I201" i="99"/>
  <c r="Q203" i="99"/>
  <c r="Q205" i="99"/>
  <c r="Q206" i="99"/>
  <c r="Q207" i="99"/>
  <c r="Q208" i="99"/>
  <c r="Q209" i="99"/>
  <c r="Q210" i="99"/>
  <c r="Q211" i="99"/>
  <c r="Q212" i="99"/>
  <c r="Q213" i="99"/>
  <c r="Q214" i="99"/>
  <c r="Q215" i="99"/>
  <c r="Q216" i="99"/>
  <c r="Q217" i="99"/>
  <c r="Q218" i="99"/>
  <c r="Q219" i="99"/>
  <c r="Q220" i="99"/>
  <c r="Q221" i="99"/>
  <c r="Q222" i="99"/>
  <c r="Q223" i="99"/>
  <c r="Q202" i="99"/>
  <c r="J201" i="99"/>
  <c r="K201" i="99"/>
  <c r="L201" i="99"/>
  <c r="M201" i="99"/>
  <c r="N201" i="99"/>
  <c r="O201" i="99"/>
  <c r="P201" i="99"/>
  <c r="P200" i="99" s="1"/>
  <c r="Q17" i="55" l="1"/>
  <c r="Q18" i="55"/>
  <c r="Q201" i="99"/>
  <c r="Q200" i="99" s="1"/>
  <c r="J200" i="99" l="1"/>
  <c r="K200" i="99"/>
  <c r="L200" i="99"/>
  <c r="M200" i="99"/>
  <c r="N200" i="99"/>
  <c r="O200" i="99"/>
  <c r="I200" i="99"/>
  <c r="Q100" i="99" l="1"/>
  <c r="Q99" i="99"/>
  <c r="J97" i="101" l="1"/>
  <c r="J96" i="101" s="1"/>
  <c r="K97" i="101"/>
  <c r="K96" i="101" s="1"/>
  <c r="L97" i="101"/>
  <c r="L96" i="101" s="1"/>
  <c r="M97" i="101"/>
  <c r="M96" i="101" s="1"/>
  <c r="N97" i="101"/>
  <c r="N96" i="101" s="1"/>
  <c r="O97" i="101"/>
  <c r="O96" i="101" s="1"/>
  <c r="P97" i="101"/>
  <c r="P96" i="101" s="1"/>
  <c r="I97" i="101"/>
  <c r="I96" i="101" s="1"/>
  <c r="Q98" i="101"/>
  <c r="Q97" i="101" s="1"/>
  <c r="Q96" i="101" s="1"/>
  <c r="Q63" i="106" l="1"/>
  <c r="Q59" i="106"/>
  <c r="Q58" i="106" s="1"/>
  <c r="Q60" i="106"/>
  <c r="J52" i="106"/>
  <c r="Q57" i="106"/>
  <c r="Q56" i="106"/>
  <c r="Q55" i="106"/>
  <c r="Q54" i="106"/>
  <c r="Q53" i="106"/>
  <c r="Q51" i="106"/>
  <c r="Q50" i="106"/>
  <c r="Q49" i="106"/>
  <c r="Q48" i="106"/>
  <c r="Q47" i="106"/>
  <c r="Q46" i="106"/>
  <c r="Q45" i="106"/>
  <c r="Q43" i="106"/>
  <c r="Q42" i="106"/>
  <c r="Q41" i="106"/>
  <c r="Q40" i="106"/>
  <c r="Q39" i="106"/>
  <c r="Q38" i="106"/>
  <c r="Q37" i="106"/>
  <c r="Q36" i="106"/>
  <c r="Q35" i="106"/>
  <c r="Q34" i="106"/>
  <c r="Q33" i="106"/>
  <c r="Q32" i="106"/>
  <c r="Q31" i="106"/>
  <c r="Q29" i="106"/>
  <c r="Q28" i="106"/>
  <c r="Q27" i="106"/>
  <c r="Q26" i="106"/>
  <c r="Q25" i="106"/>
  <c r="Q23" i="106"/>
  <c r="Q22" i="106"/>
  <c r="Q21" i="106"/>
  <c r="Q19" i="106"/>
  <c r="Q18" i="106"/>
  <c r="Q17" i="106"/>
  <c r="Q15" i="106"/>
  <c r="Q14" i="106"/>
  <c r="Q13" i="106"/>
  <c r="Q11" i="106"/>
  <c r="Q10" i="106"/>
  <c r="Q9" i="106"/>
  <c r="Q8" i="106"/>
  <c r="Q7" i="106"/>
  <c r="N88" i="106"/>
  <c r="L88" i="106"/>
  <c r="K88" i="106"/>
  <c r="J88" i="106"/>
  <c r="I88" i="106"/>
  <c r="Q6" i="106" l="1"/>
  <c r="Q93" i="106"/>
  <c r="Q92" i="106"/>
  <c r="Q91" i="106"/>
  <c r="Q90" i="106"/>
  <c r="Q89" i="106"/>
  <c r="P88" i="106"/>
  <c r="O88" i="106"/>
  <c r="M88" i="106"/>
  <c r="Q87" i="106"/>
  <c r="Q86" i="106"/>
  <c r="Q85" i="106" s="1"/>
  <c r="P85" i="106"/>
  <c r="O85" i="106"/>
  <c r="N85" i="106"/>
  <c r="M85" i="106"/>
  <c r="L85" i="106"/>
  <c r="K85" i="106"/>
  <c r="J85" i="106"/>
  <c r="I85" i="106"/>
  <c r="Q84" i="106"/>
  <c r="Q83" i="106" s="1"/>
  <c r="P83" i="106"/>
  <c r="P79" i="106" s="1"/>
  <c r="O83" i="106"/>
  <c r="N83" i="106"/>
  <c r="M83" i="106"/>
  <c r="L83" i="106"/>
  <c r="K83" i="106"/>
  <c r="J83" i="106"/>
  <c r="I83" i="106"/>
  <c r="Q82" i="106"/>
  <c r="Q80" i="106" s="1"/>
  <c r="Q81" i="106"/>
  <c r="P80" i="106"/>
  <c r="O80" i="106"/>
  <c r="N80" i="106"/>
  <c r="M80" i="106"/>
  <c r="M79" i="106" s="1"/>
  <c r="L80" i="106"/>
  <c r="K80" i="106"/>
  <c r="J80" i="106"/>
  <c r="I80" i="106"/>
  <c r="I79" i="106" s="1"/>
  <c r="Q78" i="106"/>
  <c r="Q77" i="106" s="1"/>
  <c r="Q76" i="106" s="1"/>
  <c r="P77" i="106"/>
  <c r="P76" i="106" s="1"/>
  <c r="O77" i="106"/>
  <c r="O76" i="106" s="1"/>
  <c r="N77" i="106"/>
  <c r="N76" i="106" s="1"/>
  <c r="M77" i="106"/>
  <c r="L77" i="106"/>
  <c r="L76" i="106" s="1"/>
  <c r="K77" i="106"/>
  <c r="K76" i="106" s="1"/>
  <c r="J77" i="106"/>
  <c r="J76" i="106" s="1"/>
  <c r="I77" i="106"/>
  <c r="M76" i="106"/>
  <c r="I76" i="106"/>
  <c r="Q75" i="106"/>
  <c r="Q74" i="106"/>
  <c r="Q73" i="106"/>
  <c r="Q72" i="106"/>
  <c r="P72" i="106"/>
  <c r="O72" i="106"/>
  <c r="N72" i="106"/>
  <c r="M72" i="106"/>
  <c r="L72" i="106"/>
  <c r="K72" i="106"/>
  <c r="J72" i="106"/>
  <c r="I72" i="106"/>
  <c r="I68" i="106" s="1"/>
  <c r="Q71" i="106"/>
  <c r="Q70" i="106"/>
  <c r="P69" i="106"/>
  <c r="O69" i="106"/>
  <c r="N69" i="106"/>
  <c r="M69" i="106"/>
  <c r="L69" i="106"/>
  <c r="L68" i="106" s="1"/>
  <c r="K69" i="106"/>
  <c r="K68" i="106" s="1"/>
  <c r="J69" i="106"/>
  <c r="J68" i="106" s="1"/>
  <c r="I69" i="106"/>
  <c r="N68" i="106"/>
  <c r="M68" i="106"/>
  <c r="Q66" i="106"/>
  <c r="P66" i="106"/>
  <c r="O66" i="106"/>
  <c r="N66" i="106"/>
  <c r="M66" i="106"/>
  <c r="L66" i="106"/>
  <c r="K66" i="106"/>
  <c r="J66" i="106"/>
  <c r="I66" i="106"/>
  <c r="Q65" i="106"/>
  <c r="Q64" i="106"/>
  <c r="Q61" i="106" s="1"/>
  <c r="P64" i="106"/>
  <c r="O64" i="106"/>
  <c r="N64" i="106"/>
  <c r="M64" i="106"/>
  <c r="L64" i="106"/>
  <c r="K64" i="106"/>
  <c r="J64" i="106"/>
  <c r="I64" i="106"/>
  <c r="I61" i="106" s="1"/>
  <c r="Q62" i="106"/>
  <c r="P62" i="106"/>
  <c r="O62" i="106"/>
  <c r="N62" i="106"/>
  <c r="M62" i="106"/>
  <c r="L62" i="106"/>
  <c r="K62" i="106"/>
  <c r="K61" i="106" s="1"/>
  <c r="J62" i="106"/>
  <c r="J61" i="106" s="1"/>
  <c r="I62" i="106"/>
  <c r="P58" i="106"/>
  <c r="O58" i="106"/>
  <c r="N58" i="106"/>
  <c r="M58" i="106"/>
  <c r="L58" i="106"/>
  <c r="K58" i="106"/>
  <c r="J58" i="106"/>
  <c r="I58" i="106"/>
  <c r="Q52" i="106"/>
  <c r="P52" i="106"/>
  <c r="O52" i="106"/>
  <c r="N52" i="106"/>
  <c r="M52" i="106"/>
  <c r="L52" i="106"/>
  <c r="K52" i="106"/>
  <c r="I52" i="106"/>
  <c r="Q44" i="106"/>
  <c r="P44" i="106"/>
  <c r="O44" i="106"/>
  <c r="N44" i="106"/>
  <c r="M44" i="106"/>
  <c r="L44" i="106"/>
  <c r="K44" i="106"/>
  <c r="J44" i="106"/>
  <c r="I44" i="106"/>
  <c r="Q30" i="106"/>
  <c r="P30" i="106"/>
  <c r="O30" i="106"/>
  <c r="N30" i="106"/>
  <c r="M30" i="106"/>
  <c r="L30" i="106"/>
  <c r="K30" i="106"/>
  <c r="J30" i="106"/>
  <c r="I30" i="106"/>
  <c r="Q24" i="106"/>
  <c r="P24" i="106"/>
  <c r="O24" i="106"/>
  <c r="N24" i="106"/>
  <c r="M24" i="106"/>
  <c r="L24" i="106"/>
  <c r="K24" i="106"/>
  <c r="J24" i="106"/>
  <c r="I24" i="106"/>
  <c r="Q20" i="106"/>
  <c r="P20" i="106"/>
  <c r="O20" i="106"/>
  <c r="N20" i="106"/>
  <c r="M20" i="106"/>
  <c r="L20" i="106"/>
  <c r="K20" i="106"/>
  <c r="J20" i="106"/>
  <c r="I20" i="106"/>
  <c r="Q16" i="106"/>
  <c r="P16" i="106"/>
  <c r="O16" i="106"/>
  <c r="N16" i="106"/>
  <c r="M16" i="106"/>
  <c r="L16" i="106"/>
  <c r="K16" i="106"/>
  <c r="J16" i="106"/>
  <c r="I16" i="106"/>
  <c r="Q12" i="106"/>
  <c r="P12" i="106"/>
  <c r="O12" i="106"/>
  <c r="N12" i="106"/>
  <c r="M12" i="106"/>
  <c r="L12" i="106"/>
  <c r="L5" i="106" s="1"/>
  <c r="K12" i="106"/>
  <c r="J12" i="106"/>
  <c r="I12" i="106"/>
  <c r="P6" i="106"/>
  <c r="O6" i="106"/>
  <c r="N6" i="106"/>
  <c r="M6" i="106"/>
  <c r="L6" i="106"/>
  <c r="K6" i="106"/>
  <c r="J6" i="106"/>
  <c r="I6" i="106"/>
  <c r="I5" i="106" s="1"/>
  <c r="L61" i="106" l="1"/>
  <c r="J5" i="106"/>
  <c r="P61" i="106"/>
  <c r="O61" i="106"/>
  <c r="M61" i="106"/>
  <c r="P68" i="106"/>
  <c r="N79" i="106"/>
  <c r="Q69" i="106"/>
  <c r="Q68" i="106" s="1"/>
  <c r="O68" i="106"/>
  <c r="Q88" i="106"/>
  <c r="Q79" i="106" s="1"/>
  <c r="M5" i="106"/>
  <c r="N5" i="106"/>
  <c r="J79" i="106"/>
  <c r="P5" i="106"/>
  <c r="O5" i="106"/>
  <c r="N61" i="106"/>
  <c r="O79" i="106"/>
  <c r="K79" i="106"/>
  <c r="K5" i="106"/>
  <c r="Q5" i="106"/>
  <c r="L79" i="106"/>
  <c r="Q86" i="105"/>
  <c r="Q85" i="105"/>
  <c r="Q84" i="105"/>
  <c r="Q83" i="105"/>
  <c r="P83" i="105"/>
  <c r="O83" i="105"/>
  <c r="O74" i="105" s="1"/>
  <c r="N83" i="105"/>
  <c r="N74" i="105" s="1"/>
  <c r="M83" i="105"/>
  <c r="L83" i="105"/>
  <c r="K83" i="105"/>
  <c r="J83" i="105"/>
  <c r="I83" i="105"/>
  <c r="Q82" i="105"/>
  <c r="Q81" i="105"/>
  <c r="Q80" i="105"/>
  <c r="P80" i="105"/>
  <c r="P74" i="105" s="1"/>
  <c r="O80" i="105"/>
  <c r="N80" i="105"/>
  <c r="M80" i="105"/>
  <c r="L80" i="105"/>
  <c r="K80" i="105"/>
  <c r="J80" i="105"/>
  <c r="Q79" i="105"/>
  <c r="Q78" i="105"/>
  <c r="Q77" i="105" s="1"/>
  <c r="Q74" i="105" s="1"/>
  <c r="P77" i="105"/>
  <c r="O77" i="105"/>
  <c r="N77" i="105"/>
  <c r="M77" i="105"/>
  <c r="L77" i="105"/>
  <c r="K77" i="105"/>
  <c r="J77" i="105"/>
  <c r="J74" i="105" s="1"/>
  <c r="I77" i="105"/>
  <c r="Q76" i="105"/>
  <c r="Q75" i="105"/>
  <c r="P75" i="105"/>
  <c r="O75" i="105"/>
  <c r="N75" i="105"/>
  <c r="M75" i="105"/>
  <c r="L75" i="105"/>
  <c r="L74" i="105" s="1"/>
  <c r="K75" i="105"/>
  <c r="K74" i="105" s="1"/>
  <c r="J75" i="105"/>
  <c r="I75" i="105"/>
  <c r="M74" i="105"/>
  <c r="I74" i="105"/>
  <c r="Q73" i="105"/>
  <c r="Q72" i="105"/>
  <c r="Q71" i="105"/>
  <c r="Q70" i="105"/>
  <c r="Q69" i="105" s="1"/>
  <c r="P70" i="105"/>
  <c r="P69" i="105" s="1"/>
  <c r="O70" i="105"/>
  <c r="N70" i="105"/>
  <c r="M70" i="105"/>
  <c r="L70" i="105"/>
  <c r="K70" i="105"/>
  <c r="J70" i="105"/>
  <c r="I70" i="105"/>
  <c r="I69" i="105" s="1"/>
  <c r="O69" i="105"/>
  <c r="N69" i="105"/>
  <c r="M69" i="105"/>
  <c r="L69" i="105"/>
  <c r="K69" i="105"/>
  <c r="J69" i="105"/>
  <c r="Q68" i="105"/>
  <c r="Q67" i="105"/>
  <c r="Q66" i="105"/>
  <c r="P66" i="105"/>
  <c r="O66" i="105"/>
  <c r="N66" i="105"/>
  <c r="M66" i="105"/>
  <c r="M63" i="105" s="1"/>
  <c r="L66" i="105"/>
  <c r="K66" i="105"/>
  <c r="J66" i="105"/>
  <c r="I66" i="105"/>
  <c r="Q65" i="105"/>
  <c r="Q64" i="105"/>
  <c r="P64" i="105"/>
  <c r="O64" i="105"/>
  <c r="O63" i="105" s="1"/>
  <c r="N64" i="105"/>
  <c r="N63" i="105" s="1"/>
  <c r="M64" i="105"/>
  <c r="L64" i="105"/>
  <c r="K64" i="105"/>
  <c r="J64" i="105"/>
  <c r="I64" i="105"/>
  <c r="Q63" i="105"/>
  <c r="P63" i="105"/>
  <c r="L63" i="105"/>
  <c r="K63" i="105"/>
  <c r="J63" i="105"/>
  <c r="I63" i="105"/>
  <c r="Q62" i="105"/>
  <c r="Q61" i="105" s="1"/>
  <c r="Q55" i="105" s="1"/>
  <c r="P61" i="105"/>
  <c r="O61" i="105"/>
  <c r="N61" i="105"/>
  <c r="M61" i="105"/>
  <c r="L61" i="105"/>
  <c r="L55" i="105" s="1"/>
  <c r="K61" i="105"/>
  <c r="K55" i="105" s="1"/>
  <c r="J61" i="105"/>
  <c r="J55" i="105" s="1"/>
  <c r="I61" i="105"/>
  <c r="Q60" i="105"/>
  <c r="Q59" i="105"/>
  <c r="Q58" i="105"/>
  <c r="P58" i="105"/>
  <c r="O58" i="105"/>
  <c r="N58" i="105"/>
  <c r="M58" i="105"/>
  <c r="M55" i="105" s="1"/>
  <c r="L58" i="105"/>
  <c r="K58" i="105"/>
  <c r="J58" i="105"/>
  <c r="I58" i="105"/>
  <c r="Q57" i="105"/>
  <c r="Q56" i="105"/>
  <c r="P56" i="105"/>
  <c r="O56" i="105"/>
  <c r="O55" i="105" s="1"/>
  <c r="N56" i="105"/>
  <c r="N55" i="105" s="1"/>
  <c r="M56" i="105"/>
  <c r="L56" i="105"/>
  <c r="K56" i="105"/>
  <c r="J56" i="105"/>
  <c r="I56" i="105"/>
  <c r="P55" i="105"/>
  <c r="I55" i="105"/>
  <c r="Q54" i="105"/>
  <c r="Q53" i="105" s="1"/>
  <c r="P53" i="105"/>
  <c r="O53" i="105"/>
  <c r="N53" i="105"/>
  <c r="M53" i="105"/>
  <c r="L53" i="105"/>
  <c r="K53" i="105"/>
  <c r="J53" i="105"/>
  <c r="I53" i="105"/>
  <c r="Q52" i="105"/>
  <c r="Q51" i="105"/>
  <c r="Q50" i="105"/>
  <c r="Q49" i="105"/>
  <c r="Q48" i="105"/>
  <c r="Q46" i="105"/>
  <c r="Q45" i="105"/>
  <c r="Q36" i="105" s="1"/>
  <c r="Q44" i="105"/>
  <c r="Q43" i="105"/>
  <c r="Q42" i="105"/>
  <c r="Q41" i="105"/>
  <c r="Q39" i="105"/>
  <c r="Q38" i="105"/>
  <c r="P36" i="105"/>
  <c r="O36" i="105"/>
  <c r="N36" i="105"/>
  <c r="M36" i="105"/>
  <c r="L36" i="105"/>
  <c r="K36" i="105"/>
  <c r="J36" i="105"/>
  <c r="I36" i="105"/>
  <c r="Q35" i="105"/>
  <c r="Q31" i="105" s="1"/>
  <c r="Q34" i="105"/>
  <c r="Q33" i="105"/>
  <c r="Q32" i="105"/>
  <c r="P31" i="105"/>
  <c r="O31" i="105"/>
  <c r="N31" i="105"/>
  <c r="M31" i="105"/>
  <c r="L31" i="105"/>
  <c r="K31" i="105"/>
  <c r="J31" i="105"/>
  <c r="Q30" i="105"/>
  <c r="Q28" i="105"/>
  <c r="Q27" i="105"/>
  <c r="Q26" i="105"/>
  <c r="Q25" i="105"/>
  <c r="P24" i="105"/>
  <c r="O24" i="105"/>
  <c r="N24" i="105"/>
  <c r="M24" i="105"/>
  <c r="J24" i="105"/>
  <c r="I24" i="105"/>
  <c r="Q23" i="105"/>
  <c r="Q22" i="105"/>
  <c r="Q21" i="105"/>
  <c r="P21" i="105"/>
  <c r="P5" i="105" s="1"/>
  <c r="O21" i="105"/>
  <c r="O5" i="105" s="1"/>
  <c r="N21" i="105"/>
  <c r="N5" i="105" s="1"/>
  <c r="M21" i="105"/>
  <c r="L21" i="105"/>
  <c r="K21" i="105"/>
  <c r="J21" i="105"/>
  <c r="I21" i="105"/>
  <c r="Q19" i="105"/>
  <c r="Q18" i="105"/>
  <c r="Q17" i="105"/>
  <c r="P17" i="105"/>
  <c r="O17" i="105"/>
  <c r="N17" i="105"/>
  <c r="M17" i="105"/>
  <c r="L17" i="105"/>
  <c r="K17" i="105"/>
  <c r="J17" i="105"/>
  <c r="I17" i="105"/>
  <c r="I5" i="105" s="1"/>
  <c r="Q16" i="105"/>
  <c r="Q15" i="105"/>
  <c r="Q14" i="105"/>
  <c r="Q13" i="105"/>
  <c r="P13" i="105"/>
  <c r="O13" i="105"/>
  <c r="N13" i="105"/>
  <c r="M13" i="105"/>
  <c r="L13" i="105"/>
  <c r="K13" i="105"/>
  <c r="J13" i="105"/>
  <c r="I13" i="105"/>
  <c r="Q12" i="105"/>
  <c r="Q11" i="105"/>
  <c r="Q10" i="105"/>
  <c r="Q9" i="105"/>
  <c r="Q8" i="105"/>
  <c r="Q6" i="105" s="1"/>
  <c r="Q7" i="105"/>
  <c r="P6" i="105"/>
  <c r="O6" i="105"/>
  <c r="N6" i="105"/>
  <c r="M6" i="105"/>
  <c r="L6" i="105"/>
  <c r="L5" i="105" s="1"/>
  <c r="L4" i="105" s="1"/>
  <c r="K6" i="105"/>
  <c r="K5" i="105" s="1"/>
  <c r="K4" i="105" s="1"/>
  <c r="J6" i="105"/>
  <c r="I6" i="105"/>
  <c r="M5" i="105"/>
  <c r="Q24" i="105" l="1"/>
  <c r="Q5" i="105" s="1"/>
  <c r="Q4" i="105" s="1"/>
  <c r="I4" i="105"/>
  <c r="Q211" i="104"/>
  <c r="Q210" i="104"/>
  <c r="Q209" i="104"/>
  <c r="Q208" i="104"/>
  <c r="Q207" i="104"/>
  <c r="Q206" i="104"/>
  <c r="Q205" i="104"/>
  <c r="Q204" i="104"/>
  <c r="Q203" i="104"/>
  <c r="Q202" i="104"/>
  <c r="Q201" i="104"/>
  <c r="Q200" i="104"/>
  <c r="Q199" i="104"/>
  <c r="Q198" i="104"/>
  <c r="Q197" i="104"/>
  <c r="P196" i="104"/>
  <c r="O196" i="104"/>
  <c r="N196" i="104"/>
  <c r="M196" i="104"/>
  <c r="L196" i="104"/>
  <c r="K196" i="104"/>
  <c r="J196" i="104"/>
  <c r="I196" i="104"/>
  <c r="Q195" i="104"/>
  <c r="Q194" i="104"/>
  <c r="Q193" i="104"/>
  <c r="Q192" i="104"/>
  <c r="Q191" i="104"/>
  <c r="Q190" i="104"/>
  <c r="Q189" i="104"/>
  <c r="Q188" i="104"/>
  <c r="P187" i="104"/>
  <c r="O187" i="104"/>
  <c r="N187" i="104"/>
  <c r="M187" i="104"/>
  <c r="L187" i="104"/>
  <c r="K187" i="104"/>
  <c r="J187" i="104"/>
  <c r="I187" i="104"/>
  <c r="Q186" i="104"/>
  <c r="Q185" i="104"/>
  <c r="Q184" i="104"/>
  <c r="P183" i="104"/>
  <c r="O183" i="104"/>
  <c r="N183" i="104"/>
  <c r="M183" i="104"/>
  <c r="L183" i="104"/>
  <c r="K183" i="104"/>
  <c r="J183" i="104"/>
  <c r="I183" i="104"/>
  <c r="Q182" i="104"/>
  <c r="Q181" i="104" s="1"/>
  <c r="P181" i="104"/>
  <c r="O181" i="104"/>
  <c r="N181" i="104"/>
  <c r="M181" i="104"/>
  <c r="L181" i="104"/>
  <c r="K181" i="104"/>
  <c r="J181" i="104"/>
  <c r="I181" i="104"/>
  <c r="Q179" i="104"/>
  <c r="Q178" i="104"/>
  <c r="Q177" i="104"/>
  <c r="Q176" i="104"/>
  <c r="Q175" i="104"/>
  <c r="P174" i="104"/>
  <c r="P173" i="104" s="1"/>
  <c r="O174" i="104"/>
  <c r="O173" i="104" s="1"/>
  <c r="N174" i="104"/>
  <c r="N173" i="104" s="1"/>
  <c r="M174" i="104"/>
  <c r="M173" i="104" s="1"/>
  <c r="L174" i="104"/>
  <c r="L173" i="104" s="1"/>
  <c r="K174" i="104"/>
  <c r="K173" i="104" s="1"/>
  <c r="J174" i="104"/>
  <c r="J173" i="104" s="1"/>
  <c r="I174" i="104"/>
  <c r="I173" i="104" s="1"/>
  <c r="Q172" i="104"/>
  <c r="Q171" i="104"/>
  <c r="Q170" i="104"/>
  <c r="Q169" i="104"/>
  <c r="Q168" i="104"/>
  <c r="P167" i="104"/>
  <c r="O167" i="104"/>
  <c r="N167" i="104"/>
  <c r="M167" i="104"/>
  <c r="L167" i="104"/>
  <c r="K167" i="104"/>
  <c r="J167" i="104"/>
  <c r="I167" i="104"/>
  <c r="Q166" i="104"/>
  <c r="Q165" i="104"/>
  <c r="Q164" i="104"/>
  <c r="Q163" i="104"/>
  <c r="Q162" i="104"/>
  <c r="Q161" i="104"/>
  <c r="Q160" i="104"/>
  <c r="P159" i="104"/>
  <c r="O159" i="104"/>
  <c r="N159" i="104"/>
  <c r="M159" i="104"/>
  <c r="L159" i="104"/>
  <c r="K159" i="104"/>
  <c r="J159" i="104"/>
  <c r="I159" i="104"/>
  <c r="Q157" i="104"/>
  <c r="Q156" i="104" s="1"/>
  <c r="P156" i="104"/>
  <c r="O156" i="104"/>
  <c r="N156" i="104"/>
  <c r="M156" i="104"/>
  <c r="L156" i="104"/>
  <c r="K156" i="104"/>
  <c r="J156" i="104"/>
  <c r="I156" i="104"/>
  <c r="Q155" i="104"/>
  <c r="Q154" i="104"/>
  <c r="P153" i="104"/>
  <c r="O153" i="104"/>
  <c r="O146" i="104" s="1"/>
  <c r="N153" i="104"/>
  <c r="M153" i="104"/>
  <c r="L153" i="104"/>
  <c r="K153" i="104"/>
  <c r="J153" i="104"/>
  <c r="I153" i="104"/>
  <c r="Q152" i="104"/>
  <c r="Q151" i="104"/>
  <c r="Q150" i="104"/>
  <c r="Q149" i="104"/>
  <c r="Q148" i="104"/>
  <c r="P147" i="104"/>
  <c r="O147" i="104"/>
  <c r="N147" i="104"/>
  <c r="M147" i="104"/>
  <c r="L147" i="104"/>
  <c r="K147" i="104"/>
  <c r="J147" i="104"/>
  <c r="I147" i="104"/>
  <c r="Q145" i="104"/>
  <c r="Q144" i="104"/>
  <c r="Q143" i="104"/>
  <c r="Q142" i="104"/>
  <c r="Q141" i="104"/>
  <c r="Q140" i="104"/>
  <c r="P139" i="104"/>
  <c r="O139" i="104"/>
  <c r="N139" i="104"/>
  <c r="M139" i="104"/>
  <c r="L139" i="104"/>
  <c r="K139" i="104"/>
  <c r="J139" i="104"/>
  <c r="I139" i="104"/>
  <c r="Q138" i="104"/>
  <c r="Q137" i="104"/>
  <c r="Q136" i="104"/>
  <c r="Q135" i="104"/>
  <c r="Q133" i="104"/>
  <c r="Q132" i="104"/>
  <c r="Q131" i="104"/>
  <c r="Q130" i="104"/>
  <c r="Q129" i="104"/>
  <c r="Q128" i="104"/>
  <c r="Q127" i="104"/>
  <c r="Q123" i="104"/>
  <c r="Q122" i="104"/>
  <c r="Q121" i="104"/>
  <c r="Q120" i="104"/>
  <c r="P119" i="104"/>
  <c r="O119" i="104"/>
  <c r="N119" i="104"/>
  <c r="M119" i="104"/>
  <c r="L119" i="104"/>
  <c r="K119" i="104"/>
  <c r="J119" i="104"/>
  <c r="I119" i="104"/>
  <c r="Q118" i="104"/>
  <c r="Q117" i="104"/>
  <c r="Q116" i="104"/>
  <c r="Q115" i="104"/>
  <c r="Q114" i="104"/>
  <c r="Q113" i="104"/>
  <c r="Q112" i="104"/>
  <c r="Q111" i="104"/>
  <c r="Q110" i="104"/>
  <c r="Q109" i="104"/>
  <c r="Q108" i="104"/>
  <c r="Q107" i="104"/>
  <c r="Q106" i="104"/>
  <c r="Q105" i="104"/>
  <c r="Q104" i="104"/>
  <c r="Q103" i="104"/>
  <c r="Q102" i="104"/>
  <c r="Q101" i="104"/>
  <c r="Q100" i="104"/>
  <c r="Q98" i="104"/>
  <c r="Q97" i="104"/>
  <c r="Q95" i="104"/>
  <c r="Q94" i="104"/>
  <c r="Q93" i="104"/>
  <c r="Q92" i="104"/>
  <c r="Q91" i="104"/>
  <c r="Q90" i="104"/>
  <c r="Q89" i="104"/>
  <c r="Q88" i="104"/>
  <c r="Q87" i="104"/>
  <c r="Q86" i="104"/>
  <c r="Q82" i="104"/>
  <c r="Q81" i="104"/>
  <c r="Q80" i="104"/>
  <c r="Q79" i="104"/>
  <c r="Q78" i="104"/>
  <c r="Q77" i="104"/>
  <c r="Q76" i="104"/>
  <c r="Q75" i="104"/>
  <c r="Q74" i="104"/>
  <c r="Q73" i="104"/>
  <c r="P72" i="104"/>
  <c r="O72" i="104"/>
  <c r="N72" i="104"/>
  <c r="M72" i="104"/>
  <c r="L72" i="104"/>
  <c r="K72" i="104"/>
  <c r="J72" i="104"/>
  <c r="Q71" i="104"/>
  <c r="Q70" i="104"/>
  <c r="Q69" i="104"/>
  <c r="Q68" i="104"/>
  <c r="Q67" i="104"/>
  <c r="Q66" i="104"/>
  <c r="Q65" i="104"/>
  <c r="Q64" i="104"/>
  <c r="Q63" i="104"/>
  <c r="Q62" i="104"/>
  <c r="Q61" i="104"/>
  <c r="Q60" i="104"/>
  <c r="Q59" i="104"/>
  <c r="Q58" i="104"/>
  <c r="Q57" i="104"/>
  <c r="Q56" i="104"/>
  <c r="P55" i="104"/>
  <c r="O55" i="104"/>
  <c r="N55" i="104"/>
  <c r="M55" i="104"/>
  <c r="L55" i="104"/>
  <c r="K55" i="104"/>
  <c r="J55" i="104"/>
  <c r="I55" i="104"/>
  <c r="Q54" i="104"/>
  <c r="Q53" i="104"/>
  <c r="Q52" i="104"/>
  <c r="Q51" i="104"/>
  <c r="P50" i="104"/>
  <c r="O50" i="104"/>
  <c r="N50" i="104"/>
  <c r="M50" i="104"/>
  <c r="L50" i="104"/>
  <c r="K50" i="104"/>
  <c r="J50" i="104"/>
  <c r="I50" i="104"/>
  <c r="Q49" i="104"/>
  <c r="Q48" i="104"/>
  <c r="P47" i="104"/>
  <c r="O47" i="104"/>
  <c r="N47" i="104"/>
  <c r="M47" i="104"/>
  <c r="L47" i="104"/>
  <c r="K47" i="104"/>
  <c r="J47" i="104"/>
  <c r="I47" i="104"/>
  <c r="Q46" i="104"/>
  <c r="Q45" i="104"/>
  <c r="Q44" i="104"/>
  <c r="Q43" i="104"/>
  <c r="Q42" i="104"/>
  <c r="Q41" i="104"/>
  <c r="P40" i="104"/>
  <c r="O40" i="104"/>
  <c r="N40" i="104"/>
  <c r="M40" i="104"/>
  <c r="L40" i="104"/>
  <c r="K40" i="104"/>
  <c r="J40" i="104"/>
  <c r="I40" i="104"/>
  <c r="Q39" i="104"/>
  <c r="Q38" i="104"/>
  <c r="Q37" i="104"/>
  <c r="Q36" i="104"/>
  <c r="Q35" i="104"/>
  <c r="P34" i="104"/>
  <c r="O34" i="104"/>
  <c r="N34" i="104"/>
  <c r="M34" i="104"/>
  <c r="L34" i="104"/>
  <c r="K34" i="104"/>
  <c r="J34" i="104"/>
  <c r="I34" i="104"/>
  <c r="Q33" i="104"/>
  <c r="Q32" i="104"/>
  <c r="Q31" i="104"/>
  <c r="Q30" i="104"/>
  <c r="Q29" i="104"/>
  <c r="Q28" i="104"/>
  <c r="Q27" i="104"/>
  <c r="Q26" i="104"/>
  <c r="Q25" i="104"/>
  <c r="Q24" i="104"/>
  <c r="Q23" i="104"/>
  <c r="Q22" i="104"/>
  <c r="Q21" i="104"/>
  <c r="Q20" i="104"/>
  <c r="Q19" i="104"/>
  <c r="Q18" i="104"/>
  <c r="Q17" i="104"/>
  <c r="Q16" i="104"/>
  <c r="Q15" i="104"/>
  <c r="Q13" i="104"/>
  <c r="Q12" i="104"/>
  <c r="Q10" i="104"/>
  <c r="Q9" i="104"/>
  <c r="Q8" i="104"/>
  <c r="Q7" i="104"/>
  <c r="P6" i="104"/>
  <c r="O6" i="104"/>
  <c r="N6" i="104"/>
  <c r="M6" i="104"/>
  <c r="L6" i="104"/>
  <c r="K6" i="104"/>
  <c r="J6" i="104"/>
  <c r="I6" i="104"/>
  <c r="Q47" i="104" l="1"/>
  <c r="K5" i="104"/>
  <c r="K146" i="104"/>
  <c r="Q183" i="104"/>
  <c r="I180" i="104"/>
  <c r="Q50" i="104"/>
  <c r="Q174" i="104"/>
  <c r="Q173" i="104" s="1"/>
  <c r="O180" i="104"/>
  <c r="Q34" i="104"/>
  <c r="K158" i="104"/>
  <c r="Q40" i="104"/>
  <c r="Q196" i="104"/>
  <c r="Q6" i="104"/>
  <c r="P5" i="104"/>
  <c r="I146" i="104"/>
  <c r="Q147" i="104"/>
  <c r="Q146" i="104" s="1"/>
  <c r="L146" i="104"/>
  <c r="P158" i="104"/>
  <c r="J5" i="104"/>
  <c r="J146" i="104"/>
  <c r="M146" i="104"/>
  <c r="I158" i="104"/>
  <c r="J158" i="104"/>
  <c r="L158" i="104"/>
  <c r="L5" i="104"/>
  <c r="Q153" i="104"/>
  <c r="O158" i="104"/>
  <c r="Q187" i="104"/>
  <c r="Q139" i="104"/>
  <c r="P180" i="104"/>
  <c r="N180" i="104"/>
  <c r="J180" i="104"/>
  <c r="Q119" i="104"/>
  <c r="N146" i="104"/>
  <c r="K180" i="104"/>
  <c r="Q72" i="104"/>
  <c r="M5" i="104"/>
  <c r="N5" i="104"/>
  <c r="P146" i="104"/>
  <c r="Q159" i="104"/>
  <c r="N158" i="104"/>
  <c r="Q167" i="104"/>
  <c r="L180" i="104"/>
  <c r="Q55" i="104"/>
  <c r="M158" i="104"/>
  <c r="M180" i="104"/>
  <c r="I5" i="104"/>
  <c r="O5" i="104"/>
  <c r="P9" i="103"/>
  <c r="P8" i="103"/>
  <c r="P7" i="103"/>
  <c r="P6" i="103"/>
  <c r="P5" i="103"/>
  <c r="O4" i="103"/>
  <c r="N4" i="103"/>
  <c r="M4" i="103"/>
  <c r="L4" i="103"/>
  <c r="K4" i="103"/>
  <c r="J4" i="103"/>
  <c r="I4" i="103"/>
  <c r="H4" i="103"/>
  <c r="P4" i="103" s="1"/>
  <c r="Q185" i="102"/>
  <c r="Q184" i="102"/>
  <c r="Q183" i="102"/>
  <c r="Q182" i="102"/>
  <c r="Q181" i="102"/>
  <c r="Q180" i="102"/>
  <c r="Q179" i="102"/>
  <c r="Q178" i="102"/>
  <c r="Q177" i="102"/>
  <c r="Q176" i="102"/>
  <c r="Q175" i="102"/>
  <c r="Q174" i="102"/>
  <c r="Q173" i="102"/>
  <c r="Q172" i="102" s="1"/>
  <c r="P172" i="102"/>
  <c r="O172" i="102"/>
  <c r="N172" i="102"/>
  <c r="M172" i="102"/>
  <c r="L172" i="102"/>
  <c r="K172" i="102"/>
  <c r="J172" i="102"/>
  <c r="I172" i="102"/>
  <c r="Q171" i="102"/>
  <c r="Q170" i="102"/>
  <c r="Q169" i="102"/>
  <c r="Q168" i="102"/>
  <c r="Q167" i="102"/>
  <c r="Q166" i="102"/>
  <c r="Q165" i="102"/>
  <c r="Q163" i="102" s="1"/>
  <c r="Q164" i="102"/>
  <c r="P163" i="102"/>
  <c r="O163" i="102"/>
  <c r="N163" i="102"/>
  <c r="N153" i="102" s="1"/>
  <c r="M163" i="102"/>
  <c r="L163" i="102"/>
  <c r="K163" i="102"/>
  <c r="J163" i="102"/>
  <c r="I163" i="102"/>
  <c r="Q162" i="102"/>
  <c r="Q161" i="102"/>
  <c r="Q160" i="102"/>
  <c r="Q159" i="102"/>
  <c r="Q158" i="102"/>
  <c r="Q157" i="102"/>
  <c r="P157" i="102"/>
  <c r="O157" i="102"/>
  <c r="N157" i="102"/>
  <c r="M157" i="102"/>
  <c r="L157" i="102"/>
  <c r="K157" i="102"/>
  <c r="K153" i="102" s="1"/>
  <c r="J157" i="102"/>
  <c r="I157" i="102"/>
  <c r="I153" i="102" s="1"/>
  <c r="Q156" i="102"/>
  <c r="Q155" i="102"/>
  <c r="Q154" i="102" s="1"/>
  <c r="P154" i="102"/>
  <c r="O154" i="102"/>
  <c r="O153" i="102" s="1"/>
  <c r="N154" i="102"/>
  <c r="M154" i="102"/>
  <c r="L154" i="102"/>
  <c r="L153" i="102" s="1"/>
  <c r="K154" i="102"/>
  <c r="J154" i="102"/>
  <c r="J153" i="102" s="1"/>
  <c r="I154" i="102"/>
  <c r="P153" i="102"/>
  <c r="M153" i="102"/>
  <c r="Q152" i="102"/>
  <c r="Q151" i="102"/>
  <c r="Q150" i="102"/>
  <c r="Q149" i="102"/>
  <c r="Q147" i="102" s="1"/>
  <c r="Q146" i="102" s="1"/>
  <c r="Q148" i="102"/>
  <c r="P147" i="102"/>
  <c r="O147" i="102"/>
  <c r="N147" i="102"/>
  <c r="N146" i="102" s="1"/>
  <c r="M147" i="102"/>
  <c r="L147" i="102"/>
  <c r="K147" i="102"/>
  <c r="K146" i="102" s="1"/>
  <c r="J147" i="102"/>
  <c r="I147" i="102"/>
  <c r="I146" i="102" s="1"/>
  <c r="P146" i="102"/>
  <c r="O146" i="102"/>
  <c r="M146" i="102"/>
  <c r="L146" i="102"/>
  <c r="J146" i="102"/>
  <c r="Q145" i="102"/>
  <c r="Q144" i="102"/>
  <c r="Q143" i="102"/>
  <c r="Q142" i="102"/>
  <c r="Q141" i="102"/>
  <c r="P141" i="102"/>
  <c r="O141" i="102"/>
  <c r="N141" i="102"/>
  <c r="M141" i="102"/>
  <c r="L141" i="102"/>
  <c r="K141" i="102"/>
  <c r="J141" i="102"/>
  <c r="I141" i="102"/>
  <c r="Q140" i="102"/>
  <c r="Q139" i="102"/>
  <c r="Q138" i="102"/>
  <c r="Q137" i="102"/>
  <c r="Q136" i="102"/>
  <c r="Q134" i="102" s="1"/>
  <c r="Q133" i="102" s="1"/>
  <c r="Q135" i="102"/>
  <c r="P134" i="102"/>
  <c r="P133" i="102" s="1"/>
  <c r="O134" i="102"/>
  <c r="N134" i="102"/>
  <c r="N133" i="102" s="1"/>
  <c r="M134" i="102"/>
  <c r="L134" i="102"/>
  <c r="K134" i="102"/>
  <c r="K133" i="102" s="1"/>
  <c r="J134" i="102"/>
  <c r="I134" i="102"/>
  <c r="O133" i="102"/>
  <c r="M133" i="102"/>
  <c r="L133" i="102"/>
  <c r="J133" i="102"/>
  <c r="I133" i="102"/>
  <c r="Q132" i="102"/>
  <c r="Q131" i="102"/>
  <c r="Q130" i="102" s="1"/>
  <c r="P130" i="102"/>
  <c r="O130" i="102"/>
  <c r="N130" i="102"/>
  <c r="M130" i="102"/>
  <c r="L130" i="102"/>
  <c r="K130" i="102"/>
  <c r="J130" i="102"/>
  <c r="I130" i="102"/>
  <c r="Q129" i="102"/>
  <c r="Q128" i="102"/>
  <c r="Q127" i="102"/>
  <c r="Q126" i="102"/>
  <c r="Q125" i="102"/>
  <c r="P125" i="102"/>
  <c r="O125" i="102"/>
  <c r="N125" i="102"/>
  <c r="M125" i="102"/>
  <c r="M119" i="102" s="1"/>
  <c r="L125" i="102"/>
  <c r="K125" i="102"/>
  <c r="J125" i="102"/>
  <c r="I125" i="102"/>
  <c r="Q124" i="102"/>
  <c r="Q123" i="102"/>
  <c r="Q122" i="102"/>
  <c r="Q121" i="102"/>
  <c r="Q120" i="102"/>
  <c r="Q119" i="102" s="1"/>
  <c r="P120" i="102"/>
  <c r="O120" i="102"/>
  <c r="N120" i="102"/>
  <c r="N119" i="102" s="1"/>
  <c r="M120" i="102"/>
  <c r="L120" i="102"/>
  <c r="L119" i="102" s="1"/>
  <c r="K120" i="102"/>
  <c r="J120" i="102"/>
  <c r="I120" i="102"/>
  <c r="I119" i="102" s="1"/>
  <c r="P119" i="102"/>
  <c r="O119" i="102"/>
  <c r="K119" i="102"/>
  <c r="J119" i="102"/>
  <c r="Q118" i="102"/>
  <c r="Q117" i="102"/>
  <c r="Q116" i="102"/>
  <c r="Q115" i="102"/>
  <c r="Q114" i="102" s="1"/>
  <c r="P114" i="102"/>
  <c r="O114" i="102"/>
  <c r="N114" i="102"/>
  <c r="M114" i="102"/>
  <c r="L114" i="102"/>
  <c r="K114" i="102"/>
  <c r="J114" i="102"/>
  <c r="I114" i="102"/>
  <c r="Q113" i="102"/>
  <c r="Q112" i="102"/>
  <c r="Q111" i="102"/>
  <c r="Q110" i="102"/>
  <c r="Q109" i="102"/>
  <c r="Q108" i="102"/>
  <c r="Q107" i="102"/>
  <c r="Q106" i="102"/>
  <c r="Q105" i="102"/>
  <c r="Q104" i="102"/>
  <c r="Q103" i="102"/>
  <c r="Q102" i="102"/>
  <c r="Q101" i="102"/>
  <c r="P101" i="102"/>
  <c r="O101" i="102"/>
  <c r="N101" i="102"/>
  <c r="M101" i="102"/>
  <c r="L101" i="102"/>
  <c r="K101" i="102"/>
  <c r="J101" i="102"/>
  <c r="I101" i="102"/>
  <c r="Q100" i="102"/>
  <c r="Q99" i="102"/>
  <c r="Q95" i="102"/>
  <c r="Q94" i="102"/>
  <c r="Q93" i="102"/>
  <c r="Q92" i="102"/>
  <c r="Q91" i="102"/>
  <c r="Q90" i="102"/>
  <c r="Q89" i="102"/>
  <c r="Q88" i="102"/>
  <c r="Q87" i="102"/>
  <c r="Q86" i="102"/>
  <c r="Q85" i="102"/>
  <c r="Q84" i="102"/>
  <c r="Q83" i="102"/>
  <c r="Q82" i="102"/>
  <c r="Q81" i="102"/>
  <c r="Q80" i="102"/>
  <c r="Q79" i="102"/>
  <c r="Q78" i="102"/>
  <c r="Q77" i="102"/>
  <c r="Q76" i="102"/>
  <c r="Q75" i="102"/>
  <c r="Q74" i="102"/>
  <c r="Q73" i="102"/>
  <c r="Q72" i="102"/>
  <c r="Q71" i="102" s="1"/>
  <c r="P71" i="102"/>
  <c r="O71" i="102"/>
  <c r="N71" i="102"/>
  <c r="M71" i="102"/>
  <c r="L71" i="102"/>
  <c r="K71" i="102"/>
  <c r="J71" i="102"/>
  <c r="I71" i="102"/>
  <c r="Q70" i="102"/>
  <c r="Q69" i="102"/>
  <c r="Q68" i="102"/>
  <c r="Q67" i="102"/>
  <c r="Q66" i="102"/>
  <c r="Q65" i="102"/>
  <c r="Q64" i="102"/>
  <c r="Q63" i="102"/>
  <c r="Q62" i="102"/>
  <c r="Q61" i="102"/>
  <c r="Q60" i="102"/>
  <c r="Q59" i="102"/>
  <c r="Q58" i="102"/>
  <c r="Q57" i="102"/>
  <c r="Q56" i="102"/>
  <c r="Q55" i="102"/>
  <c r="Q54" i="102"/>
  <c r="Q53" i="102"/>
  <c r="Q52" i="102"/>
  <c r="Q51" i="102"/>
  <c r="Q50" i="102"/>
  <c r="Q49" i="102"/>
  <c r="Q48" i="102"/>
  <c r="Q47" i="102" s="1"/>
  <c r="P47" i="102"/>
  <c r="O47" i="102"/>
  <c r="N47" i="102"/>
  <c r="M47" i="102"/>
  <c r="L47" i="102"/>
  <c r="K47" i="102"/>
  <c r="J47" i="102"/>
  <c r="I47" i="102"/>
  <c r="Q46" i="102"/>
  <c r="Q45" i="102"/>
  <c r="Q44" i="102"/>
  <c r="Q43" i="102"/>
  <c r="Q42" i="102"/>
  <c r="Q41" i="102"/>
  <c r="Q40" i="102"/>
  <c r="Q39" i="102"/>
  <c r="Q38" i="102"/>
  <c r="Q37" i="102"/>
  <c r="Q36" i="102"/>
  <c r="Q35" i="102"/>
  <c r="Q34" i="102"/>
  <c r="Q33" i="102" s="1"/>
  <c r="P33" i="102"/>
  <c r="O33" i="102"/>
  <c r="N33" i="102"/>
  <c r="M33" i="102"/>
  <c r="L33" i="102"/>
  <c r="K33" i="102"/>
  <c r="J33" i="102"/>
  <c r="I33" i="102"/>
  <c r="Q32" i="102"/>
  <c r="Q31" i="102"/>
  <c r="Q30" i="102"/>
  <c r="P30" i="102"/>
  <c r="O30" i="102"/>
  <c r="N30" i="102"/>
  <c r="M30" i="102"/>
  <c r="L30" i="102"/>
  <c r="K30" i="102"/>
  <c r="J30" i="102"/>
  <c r="I30" i="102"/>
  <c r="Q29" i="102"/>
  <c r="Q28" i="102"/>
  <c r="Q27" i="102"/>
  <c r="Q26" i="102"/>
  <c r="P26" i="102"/>
  <c r="O26" i="102"/>
  <c r="N26" i="102"/>
  <c r="M26" i="102"/>
  <c r="L26" i="102"/>
  <c r="K26" i="102"/>
  <c r="J26" i="102"/>
  <c r="I26" i="102"/>
  <c r="Q25" i="102"/>
  <c r="Q24" i="102"/>
  <c r="Q23" i="102"/>
  <c r="Q22" i="102"/>
  <c r="Q21" i="102"/>
  <c r="Q20" i="102"/>
  <c r="Q19" i="102"/>
  <c r="Q18" i="102"/>
  <c r="P18" i="102"/>
  <c r="O18" i="102"/>
  <c r="N18" i="102"/>
  <c r="M18" i="102"/>
  <c r="L18" i="102"/>
  <c r="L5" i="102" s="1"/>
  <c r="K18" i="102"/>
  <c r="K5" i="102" s="1"/>
  <c r="J18" i="102"/>
  <c r="J5" i="102" s="1"/>
  <c r="I18" i="102"/>
  <c r="I5" i="102" s="1"/>
  <c r="Q17" i="102"/>
  <c r="Q16" i="102"/>
  <c r="Q15" i="102"/>
  <c r="Q14" i="102"/>
  <c r="Q13" i="102"/>
  <c r="Q12" i="102"/>
  <c r="Q11" i="102"/>
  <c r="Q10" i="102"/>
  <c r="Q6" i="102" s="1"/>
  <c r="Q9" i="102"/>
  <c r="Q8" i="102"/>
  <c r="Q7" i="102"/>
  <c r="P6" i="102"/>
  <c r="P5" i="102" s="1"/>
  <c r="O6" i="102"/>
  <c r="N6" i="102"/>
  <c r="M6" i="102"/>
  <c r="M5" i="102" s="1"/>
  <c r="L6" i="102"/>
  <c r="K6" i="102"/>
  <c r="J6" i="102"/>
  <c r="I6" i="102"/>
  <c r="O5" i="102"/>
  <c r="N5" i="102"/>
  <c r="Q180" i="104" l="1"/>
  <c r="M4" i="104"/>
  <c r="L4" i="104"/>
  <c r="Q158" i="104"/>
  <c r="O4" i="104"/>
  <c r="K4" i="104"/>
  <c r="N4" i="104"/>
  <c r="P4" i="104"/>
  <c r="J4" i="104"/>
  <c r="Q5" i="104"/>
  <c r="Q153" i="102"/>
  <c r="Q4" i="104" l="1"/>
  <c r="Q95" i="101"/>
  <c r="Q94" i="101"/>
  <c r="Q93" i="101"/>
  <c r="Q92" i="101"/>
  <c r="Q91" i="101"/>
  <c r="Q90" i="101"/>
  <c r="Q89" i="101" s="1"/>
  <c r="I89" i="101"/>
  <c r="Q88" i="101"/>
  <c r="Q87" i="101"/>
  <c r="Q86" i="101"/>
  <c r="Q85" i="101"/>
  <c r="Q84" i="101"/>
  <c r="Q83" i="101"/>
  <c r="P82" i="101"/>
  <c r="O82" i="101"/>
  <c r="N82" i="101"/>
  <c r="M82" i="101"/>
  <c r="L82" i="101"/>
  <c r="K82" i="101"/>
  <c r="J82" i="101"/>
  <c r="I82" i="101"/>
  <c r="Q81" i="101"/>
  <c r="Q80" i="101"/>
  <c r="Q79" i="101"/>
  <c r="Q78" i="101"/>
  <c r="Q77" i="101"/>
  <c r="Q76" i="101"/>
  <c r="Q75" i="101"/>
  <c r="P74" i="101"/>
  <c r="O74" i="101"/>
  <c r="N74" i="101"/>
  <c r="M74" i="101"/>
  <c r="L74" i="101"/>
  <c r="K74" i="101"/>
  <c r="J74" i="101"/>
  <c r="I74" i="101"/>
  <c r="Q73" i="101"/>
  <c r="Q72" i="101"/>
  <c r="P71" i="101"/>
  <c r="O71" i="101"/>
  <c r="N71" i="101"/>
  <c r="M71" i="101"/>
  <c r="L71" i="101"/>
  <c r="K71" i="101"/>
  <c r="J71" i="101"/>
  <c r="I71" i="101"/>
  <c r="Q69" i="101"/>
  <c r="Q68" i="101"/>
  <c r="Q67" i="101" s="1"/>
  <c r="Q66" i="101" s="1"/>
  <c r="P67" i="101"/>
  <c r="O67" i="101"/>
  <c r="N67" i="101"/>
  <c r="N66" i="101" s="1"/>
  <c r="M67" i="101"/>
  <c r="M66" i="101" s="1"/>
  <c r="L67" i="101"/>
  <c r="K67" i="101"/>
  <c r="K66" i="101" s="1"/>
  <c r="J67" i="101"/>
  <c r="J66" i="101" s="1"/>
  <c r="I67" i="101"/>
  <c r="I66" i="101" s="1"/>
  <c r="P66" i="101"/>
  <c r="O66" i="101"/>
  <c r="L66" i="101"/>
  <c r="Q65" i="101"/>
  <c r="Q64" i="101"/>
  <c r="P63" i="101"/>
  <c r="O63" i="101"/>
  <c r="N63" i="101"/>
  <c r="N59" i="101" s="1"/>
  <c r="M63" i="101"/>
  <c r="L63" i="101"/>
  <c r="K63" i="101"/>
  <c r="J63" i="101"/>
  <c r="I63" i="101"/>
  <c r="Q62" i="101"/>
  <c r="Q61" i="101"/>
  <c r="P60" i="101"/>
  <c r="O60" i="101"/>
  <c r="N60" i="101"/>
  <c r="M60" i="101"/>
  <c r="M59" i="101" s="1"/>
  <c r="L60" i="101"/>
  <c r="L59" i="101" s="1"/>
  <c r="K60" i="101"/>
  <c r="J60" i="101"/>
  <c r="I60" i="101"/>
  <c r="O59" i="101"/>
  <c r="Q57" i="101"/>
  <c r="Q56" i="101"/>
  <c r="Q55" i="101"/>
  <c r="P54" i="101"/>
  <c r="O54" i="101"/>
  <c r="N54" i="101"/>
  <c r="M54" i="101"/>
  <c r="L54" i="101"/>
  <c r="K54" i="101"/>
  <c r="J54" i="101"/>
  <c r="I54" i="101"/>
  <c r="Q53" i="101"/>
  <c r="Q52" i="101" s="1"/>
  <c r="P52" i="101"/>
  <c r="O52" i="101"/>
  <c r="O51" i="101" s="1"/>
  <c r="N52" i="101"/>
  <c r="M52" i="101"/>
  <c r="L52" i="101"/>
  <c r="K52" i="101"/>
  <c r="J52" i="101"/>
  <c r="I52" i="101"/>
  <c r="Q50" i="101"/>
  <c r="Q49" i="101"/>
  <c r="P48" i="101"/>
  <c r="O48" i="101"/>
  <c r="N48" i="101"/>
  <c r="M48" i="101"/>
  <c r="L48" i="101"/>
  <c r="K48" i="101"/>
  <c r="J48" i="101"/>
  <c r="I48" i="101"/>
  <c r="Q47" i="101"/>
  <c r="Q46" i="101"/>
  <c r="P46" i="101"/>
  <c r="O46" i="101"/>
  <c r="N46" i="101"/>
  <c r="M46" i="101"/>
  <c r="L46" i="101"/>
  <c r="K46" i="101"/>
  <c r="J46" i="101"/>
  <c r="I46" i="101"/>
  <c r="Q45" i="101"/>
  <c r="Q44" i="101"/>
  <c r="Q43" i="101"/>
  <c r="Q42" i="101"/>
  <c r="Q41" i="101"/>
  <c r="P40" i="101"/>
  <c r="O40" i="101"/>
  <c r="N40" i="101"/>
  <c r="M40" i="101"/>
  <c r="L40" i="101"/>
  <c r="K40" i="101"/>
  <c r="J40" i="101"/>
  <c r="I40" i="101"/>
  <c r="Q39" i="101"/>
  <c r="Q38" i="101"/>
  <c r="Q37" i="101"/>
  <c r="Q36" i="101"/>
  <c r="Q35" i="101"/>
  <c r="P34" i="101"/>
  <c r="O34" i="101"/>
  <c r="N34" i="101"/>
  <c r="M34" i="101"/>
  <c r="L34" i="101"/>
  <c r="K34" i="101"/>
  <c r="J34" i="101"/>
  <c r="I34" i="101"/>
  <c r="Q33" i="101"/>
  <c r="Q32" i="101"/>
  <c r="Q31" i="101"/>
  <c r="Q30" i="101"/>
  <c r="Q29" i="101"/>
  <c r="P28" i="101"/>
  <c r="O28" i="101"/>
  <c r="N28" i="101"/>
  <c r="M28" i="101"/>
  <c r="L28" i="101"/>
  <c r="K28" i="101"/>
  <c r="J28" i="101"/>
  <c r="I28" i="101"/>
  <c r="Q27" i="101"/>
  <c r="Q26" i="101" s="1"/>
  <c r="P26" i="101"/>
  <c r="O26" i="101"/>
  <c r="N26" i="101"/>
  <c r="M26" i="101"/>
  <c r="L26" i="101"/>
  <c r="K26" i="101"/>
  <c r="J26" i="101"/>
  <c r="I26" i="101"/>
  <c r="Q25" i="101"/>
  <c r="Q24" i="101"/>
  <c r="Q23" i="101"/>
  <c r="P23" i="101"/>
  <c r="O23" i="101"/>
  <c r="N23" i="101"/>
  <c r="M23" i="101"/>
  <c r="L23" i="101"/>
  <c r="K23" i="101"/>
  <c r="J23" i="101"/>
  <c r="I23" i="101"/>
  <c r="Q22" i="101"/>
  <c r="Q21" i="101"/>
  <c r="Q20" i="101"/>
  <c r="Q19" i="101"/>
  <c r="P18" i="101"/>
  <c r="O18" i="101"/>
  <c r="N18" i="101"/>
  <c r="M18" i="101"/>
  <c r="L18" i="101"/>
  <c r="K18" i="101"/>
  <c r="J18" i="101"/>
  <c r="I18" i="101"/>
  <c r="Q17" i="101"/>
  <c r="Q16" i="101"/>
  <c r="Q15" i="101"/>
  <c r="Q14" i="101"/>
  <c r="Q13" i="101"/>
  <c r="Q12" i="101"/>
  <c r="Q11" i="101"/>
  <c r="Q10" i="101"/>
  <c r="Q9" i="101"/>
  <c r="Q8" i="101"/>
  <c r="Q7" i="101"/>
  <c r="P6" i="101"/>
  <c r="O6" i="101"/>
  <c r="N6" i="101"/>
  <c r="M6" i="101"/>
  <c r="L6" i="101"/>
  <c r="K6" i="101"/>
  <c r="J6" i="101"/>
  <c r="I6" i="101"/>
  <c r="Q63" i="101" l="1"/>
  <c r="K70" i="101"/>
  <c r="L70" i="101"/>
  <c r="M70" i="101"/>
  <c r="Q82" i="101"/>
  <c r="Q60" i="101"/>
  <c r="I59" i="101"/>
  <c r="K51" i="101"/>
  <c r="J59" i="101"/>
  <c r="P59" i="101"/>
  <c r="Q48" i="101"/>
  <c r="N51" i="101"/>
  <c r="Q54" i="101"/>
  <c r="Q51" i="101" s="1"/>
  <c r="Q59" i="101"/>
  <c r="L51" i="101"/>
  <c r="M51" i="101"/>
  <c r="K59" i="101"/>
  <c r="J70" i="101"/>
  <c r="Q71" i="101"/>
  <c r="P51" i="101"/>
  <c r="J5" i="101"/>
  <c r="I51" i="101"/>
  <c r="Q40" i="101"/>
  <c r="Q6" i="101"/>
  <c r="Q34" i="101"/>
  <c r="Q74" i="101"/>
  <c r="Q28" i="101"/>
  <c r="I70" i="101"/>
  <c r="N70" i="101"/>
  <c r="Q18" i="101"/>
  <c r="K5" i="101"/>
  <c r="O70" i="101"/>
  <c r="I5" i="101"/>
  <c r="P70" i="101"/>
  <c r="O5" i="101"/>
  <c r="J51" i="101"/>
  <c r="M5" i="101"/>
  <c r="L5" i="101"/>
  <c r="N5" i="101"/>
  <c r="P5" i="101"/>
  <c r="I4" i="101" l="1"/>
  <c r="Q70" i="101"/>
  <c r="Q5" i="101"/>
  <c r="Q162" i="100"/>
  <c r="Q161" i="100"/>
  <c r="Q160" i="100"/>
  <c r="Q159" i="100" s="1"/>
  <c r="P159" i="100"/>
  <c r="O159" i="100"/>
  <c r="N159" i="100"/>
  <c r="M159" i="100"/>
  <c r="L159" i="100"/>
  <c r="K159" i="100"/>
  <c r="J159" i="100"/>
  <c r="I159" i="100"/>
  <c r="Q158" i="100"/>
  <c r="K157" i="100"/>
  <c r="Q157" i="100" s="1"/>
  <c r="Q156" i="100"/>
  <c r="P155" i="100"/>
  <c r="O155" i="100"/>
  <c r="N155" i="100"/>
  <c r="M155" i="100"/>
  <c r="L155" i="100"/>
  <c r="J155" i="100"/>
  <c r="I155" i="100"/>
  <c r="Q154" i="100"/>
  <c r="Q153" i="100"/>
  <c r="Q151" i="100"/>
  <c r="Q150" i="100"/>
  <c r="Q149" i="100"/>
  <c r="Q148" i="100"/>
  <c r="Q147" i="100"/>
  <c r="Q146" i="100"/>
  <c r="Q145" i="100"/>
  <c r="Q144" i="100"/>
  <c r="Q143" i="100"/>
  <c r="Q142" i="100"/>
  <c r="Q141" i="100"/>
  <c r="P140" i="100"/>
  <c r="O140" i="100"/>
  <c r="N140" i="100"/>
  <c r="M140" i="100"/>
  <c r="L140" i="100"/>
  <c r="K140" i="100"/>
  <c r="J140" i="100"/>
  <c r="I140" i="100"/>
  <c r="Q139" i="100"/>
  <c r="Q138" i="100" s="1"/>
  <c r="P138" i="100"/>
  <c r="O138" i="100"/>
  <c r="N138" i="100"/>
  <c r="M138" i="100"/>
  <c r="L138" i="100"/>
  <c r="K138" i="100"/>
  <c r="J138" i="100"/>
  <c r="I138" i="100"/>
  <c r="Q136" i="100"/>
  <c r="K135" i="100"/>
  <c r="Q135" i="100" s="1"/>
  <c r="Q134" i="100"/>
  <c r="Q133" i="100"/>
  <c r="P132" i="100"/>
  <c r="P131" i="100" s="1"/>
  <c r="O132" i="100"/>
  <c r="O131" i="100" s="1"/>
  <c r="N132" i="100"/>
  <c r="N131" i="100" s="1"/>
  <c r="M132" i="100"/>
  <c r="M131" i="100" s="1"/>
  <c r="L132" i="100"/>
  <c r="L131" i="100" s="1"/>
  <c r="K132" i="100"/>
  <c r="K131" i="100" s="1"/>
  <c r="J132" i="100"/>
  <c r="J131" i="100" s="1"/>
  <c r="I132" i="100"/>
  <c r="I131" i="100" s="1"/>
  <c r="K130" i="100"/>
  <c r="Q130" i="100" s="1"/>
  <c r="L129" i="100"/>
  <c r="L128" i="100" s="1"/>
  <c r="P128" i="100"/>
  <c r="O128" i="100"/>
  <c r="N128" i="100"/>
  <c r="M128" i="100"/>
  <c r="J128" i="100"/>
  <c r="I128" i="100"/>
  <c r="Q127" i="100"/>
  <c r="Q126" i="100"/>
  <c r="Q125" i="100"/>
  <c r="Q124" i="100"/>
  <c r="L123" i="100"/>
  <c r="L122" i="100" s="1"/>
  <c r="K123" i="100"/>
  <c r="J123" i="100"/>
  <c r="Q123" i="100" s="1"/>
  <c r="P122" i="100"/>
  <c r="O122" i="100"/>
  <c r="N122" i="100"/>
  <c r="M122" i="100"/>
  <c r="M121" i="100" s="1"/>
  <c r="K122" i="100"/>
  <c r="I122" i="100"/>
  <c r="Q120" i="100"/>
  <c r="Q119" i="100"/>
  <c r="Q118" i="100"/>
  <c r="Q117" i="100"/>
  <c r="Q116" i="100"/>
  <c r="Q115" i="100"/>
  <c r="Q114" i="100"/>
  <c r="P113" i="100"/>
  <c r="O113" i="100"/>
  <c r="N113" i="100"/>
  <c r="M113" i="100"/>
  <c r="L113" i="100"/>
  <c r="K113" i="100"/>
  <c r="J113" i="100"/>
  <c r="I113" i="100"/>
  <c r="Q112" i="100"/>
  <c r="Q111" i="100" s="1"/>
  <c r="P111" i="100"/>
  <c r="O111" i="100"/>
  <c r="N111" i="100"/>
  <c r="M111" i="100"/>
  <c r="L111" i="100"/>
  <c r="K111" i="100"/>
  <c r="J111" i="100"/>
  <c r="I111" i="100"/>
  <c r="Q110" i="100"/>
  <c r="Q109" i="100" s="1"/>
  <c r="P109" i="100"/>
  <c r="O109" i="100"/>
  <c r="N109" i="100"/>
  <c r="M109" i="100"/>
  <c r="L109" i="100"/>
  <c r="K109" i="100"/>
  <c r="J109" i="100"/>
  <c r="I109" i="100"/>
  <c r="L107" i="100"/>
  <c r="Q107" i="100" s="1"/>
  <c r="Q106" i="100"/>
  <c r="Q105" i="100"/>
  <c r="Q104" i="100"/>
  <c r="Q103" i="100"/>
  <c r="L102" i="100"/>
  <c r="Q101" i="100"/>
  <c r="Q100" i="100"/>
  <c r="P99" i="100"/>
  <c r="O99" i="100"/>
  <c r="N99" i="100"/>
  <c r="M99" i="100"/>
  <c r="K99" i="100"/>
  <c r="J99" i="100"/>
  <c r="I99" i="100"/>
  <c r="Q98" i="100"/>
  <c r="Q97" i="100"/>
  <c r="Q96" i="100"/>
  <c r="Q95" i="100"/>
  <c r="K94" i="100"/>
  <c r="K85" i="100" s="1"/>
  <c r="Q93" i="100"/>
  <c r="Q92" i="100"/>
  <c r="Q91" i="100"/>
  <c r="Q90" i="100"/>
  <c r="Q89" i="100"/>
  <c r="Q88" i="100"/>
  <c r="Q87" i="100"/>
  <c r="Q86" i="100"/>
  <c r="P85" i="100"/>
  <c r="O85" i="100"/>
  <c r="N85" i="100"/>
  <c r="M85" i="100"/>
  <c r="L85" i="100"/>
  <c r="J85" i="100"/>
  <c r="I85" i="100"/>
  <c r="Q84" i="100"/>
  <c r="Q83" i="100"/>
  <c r="Q82" i="100"/>
  <c r="Q81" i="100"/>
  <c r="Q80" i="100"/>
  <c r="Q79" i="100"/>
  <c r="L78" i="100"/>
  <c r="K78" i="100"/>
  <c r="L77" i="100"/>
  <c r="Q77" i="100" s="1"/>
  <c r="K76" i="100"/>
  <c r="Q76" i="100" s="1"/>
  <c r="L75" i="100"/>
  <c r="L65" i="100" s="1"/>
  <c r="K75" i="100"/>
  <c r="Q74" i="100"/>
  <c r="Q73" i="100"/>
  <c r="Q72" i="100"/>
  <c r="Q71" i="100"/>
  <c r="Q70" i="100"/>
  <c r="L69" i="100"/>
  <c r="Q69" i="100" s="1"/>
  <c r="Q68" i="100"/>
  <c r="Q67" i="100"/>
  <c r="Q66" i="100"/>
  <c r="P65" i="100"/>
  <c r="O65" i="100"/>
  <c r="N65" i="100"/>
  <c r="M65" i="100"/>
  <c r="J65" i="100"/>
  <c r="I65" i="100"/>
  <c r="Q64" i="100"/>
  <c r="Q63" i="100"/>
  <c r="Q62" i="100"/>
  <c r="Q61" i="100"/>
  <c r="Q60" i="100"/>
  <c r="Q59" i="100"/>
  <c r="L58" i="100"/>
  <c r="L33" i="100" s="1"/>
  <c r="Q57" i="100"/>
  <c r="Q56" i="100"/>
  <c r="Q55" i="100"/>
  <c r="Q54" i="100"/>
  <c r="Q53" i="100"/>
  <c r="Q52" i="100"/>
  <c r="Q51" i="100"/>
  <c r="Q50" i="100"/>
  <c r="Q49" i="100"/>
  <c r="Q48" i="100"/>
  <c r="Q47" i="100"/>
  <c r="Q46" i="100"/>
  <c r="K45" i="100"/>
  <c r="Q45" i="100" s="1"/>
  <c r="Q44" i="100"/>
  <c r="Q43" i="100"/>
  <c r="J42" i="100"/>
  <c r="Q42" i="100" s="1"/>
  <c r="Q41" i="100"/>
  <c r="Q40" i="100"/>
  <c r="Q39" i="100"/>
  <c r="Q38" i="100"/>
  <c r="Q37" i="100"/>
  <c r="Q36" i="100"/>
  <c r="Q35" i="100"/>
  <c r="Q34" i="100"/>
  <c r="P33" i="100"/>
  <c r="O33" i="100"/>
  <c r="N33" i="100"/>
  <c r="M33" i="100"/>
  <c r="K33" i="100"/>
  <c r="I33" i="100"/>
  <c r="Q32" i="100"/>
  <c r="Q31" i="100"/>
  <c r="Q30" i="100"/>
  <c r="Q29" i="100"/>
  <c r="Q28" i="100"/>
  <c r="P27" i="100"/>
  <c r="O27" i="100"/>
  <c r="N27" i="100"/>
  <c r="M27" i="100"/>
  <c r="L27" i="100"/>
  <c r="K27" i="100"/>
  <c r="J27" i="100"/>
  <c r="I27" i="100"/>
  <c r="Q26" i="100"/>
  <c r="Q25" i="100"/>
  <c r="Q24" i="100" s="1"/>
  <c r="P24" i="100"/>
  <c r="O24" i="100"/>
  <c r="N24" i="100"/>
  <c r="M24" i="100"/>
  <c r="L24" i="100"/>
  <c r="K24" i="100"/>
  <c r="J24" i="100"/>
  <c r="I24" i="100"/>
  <c r="Q23" i="100"/>
  <c r="Q22" i="100"/>
  <c r="P21" i="100"/>
  <c r="O21" i="100"/>
  <c r="N21" i="100"/>
  <c r="M21" i="100"/>
  <c r="L21" i="100"/>
  <c r="K21" i="100"/>
  <c r="J21" i="100"/>
  <c r="I21" i="100"/>
  <c r="Q20" i="100"/>
  <c r="Q19" i="100" s="1"/>
  <c r="P19" i="100"/>
  <c r="O19" i="100"/>
  <c r="N19" i="100"/>
  <c r="M19" i="100"/>
  <c r="L19" i="100"/>
  <c r="K19" i="100"/>
  <c r="J19" i="100"/>
  <c r="I19" i="100"/>
  <c r="Q18" i="100"/>
  <c r="Q17" i="100"/>
  <c r="Q16" i="100"/>
  <c r="Q15" i="100"/>
  <c r="Q14" i="100"/>
  <c r="Q13" i="100"/>
  <c r="Q12" i="100"/>
  <c r="Q11" i="100"/>
  <c r="Q10" i="100"/>
  <c r="Q9" i="100"/>
  <c r="Q8" i="100"/>
  <c r="Q7" i="100"/>
  <c r="P6" i="100"/>
  <c r="O6" i="100"/>
  <c r="N6" i="100"/>
  <c r="M6" i="100"/>
  <c r="L6" i="100"/>
  <c r="K6" i="100"/>
  <c r="J6" i="100"/>
  <c r="I6" i="100"/>
  <c r="K65" i="100" l="1"/>
  <c r="Q21" i="100"/>
  <c r="O121" i="100"/>
  <c r="N108" i="100"/>
  <c r="P121" i="100"/>
  <c r="Q78" i="100"/>
  <c r="N121" i="100"/>
  <c r="L121" i="100"/>
  <c r="P137" i="100"/>
  <c r="I108" i="100"/>
  <c r="Q132" i="100"/>
  <c r="Q131" i="100" s="1"/>
  <c r="P108" i="100"/>
  <c r="L137" i="100"/>
  <c r="L108" i="100"/>
  <c r="O108" i="100"/>
  <c r="P5" i="100"/>
  <c r="P4" i="100"/>
  <c r="M5" i="100"/>
  <c r="J137" i="100"/>
  <c r="N5" i="100"/>
  <c r="I137" i="100"/>
  <c r="K108" i="100"/>
  <c r="O5" i="100"/>
  <c r="Q58" i="100"/>
  <c r="Q33" i="100" s="1"/>
  <c r="M108" i="100"/>
  <c r="I121" i="100"/>
  <c r="M137" i="100"/>
  <c r="J108" i="100"/>
  <c r="L99" i="100"/>
  <c r="L5" i="100" s="1"/>
  <c r="J122" i="100"/>
  <c r="J121" i="100" s="1"/>
  <c r="K128" i="100"/>
  <c r="K121" i="100" s="1"/>
  <c r="Q155" i="100"/>
  <c r="J33" i="100"/>
  <c r="J5" i="100" s="1"/>
  <c r="I5" i="100"/>
  <c r="O137" i="100"/>
  <c r="N137" i="100"/>
  <c r="Q140" i="100"/>
  <c r="Q6" i="100"/>
  <c r="Q113" i="100"/>
  <c r="Q108" i="100" s="1"/>
  <c r="Q122" i="100"/>
  <c r="Q27" i="100"/>
  <c r="K5" i="100"/>
  <c r="K155" i="100"/>
  <c r="K137" i="100" s="1"/>
  <c r="Q102" i="100"/>
  <c r="Q99" i="100" s="1"/>
  <c r="Q75" i="100"/>
  <c r="Q94" i="100"/>
  <c r="Q85" i="100" s="1"/>
  <c r="Q129" i="100"/>
  <c r="Q128" i="100" s="1"/>
  <c r="J4" i="100" l="1"/>
  <c r="Q65" i="100"/>
  <c r="Q5" i="100" s="1"/>
  <c r="O4" i="100"/>
  <c r="Q121" i="100"/>
  <c r="Q137" i="100"/>
  <c r="L4" i="100"/>
  <c r="N4" i="100"/>
  <c r="K4" i="100"/>
  <c r="I4" i="100"/>
  <c r="M4" i="100"/>
  <c r="H12" i="97" l="1"/>
  <c r="O14" i="97"/>
  <c r="K18" i="97"/>
  <c r="Q199" i="99"/>
  <c r="Q198" i="99"/>
  <c r="Q197" i="99"/>
  <c r="Q196" i="99"/>
  <c r="Q195" i="99"/>
  <c r="Q194" i="99"/>
  <c r="Q193" i="99"/>
  <c r="Q192" i="99"/>
  <c r="Q191" i="99"/>
  <c r="P190" i="99"/>
  <c r="O190" i="99"/>
  <c r="N190" i="99"/>
  <c r="M190" i="99"/>
  <c r="L190" i="99"/>
  <c r="K190" i="99"/>
  <c r="J190" i="99"/>
  <c r="I190" i="99"/>
  <c r="Q189" i="99"/>
  <c r="Q188" i="99"/>
  <c r="Q187" i="99"/>
  <c r="Q186" i="99"/>
  <c r="Q185" i="99"/>
  <c r="P184" i="99"/>
  <c r="O184" i="99"/>
  <c r="N184" i="99"/>
  <c r="M184" i="99"/>
  <c r="L184" i="99"/>
  <c r="K184" i="99"/>
  <c r="J184" i="99"/>
  <c r="I184" i="99"/>
  <c r="Q183" i="99"/>
  <c r="Q182" i="99"/>
  <c r="Q181" i="99"/>
  <c r="Q180" i="99"/>
  <c r="Q179" i="99"/>
  <c r="Q178" i="99"/>
  <c r="Q177" i="99"/>
  <c r="Q176" i="99"/>
  <c r="Q175" i="99"/>
  <c r="Q174" i="99"/>
  <c r="Q173" i="99"/>
  <c r="Q172" i="99"/>
  <c r="Q171" i="99"/>
  <c r="Q170" i="99"/>
  <c r="Q169" i="99"/>
  <c r="Q168" i="99"/>
  <c r="Q167" i="99"/>
  <c r="Q166" i="99"/>
  <c r="Q165" i="99"/>
  <c r="Q164" i="99"/>
  <c r="P163" i="99"/>
  <c r="P157" i="99" s="1"/>
  <c r="O163" i="99"/>
  <c r="N163" i="99"/>
  <c r="M163" i="99"/>
  <c r="L163" i="99"/>
  <c r="K163" i="99"/>
  <c r="J163" i="99"/>
  <c r="J157" i="99" s="1"/>
  <c r="I163" i="99"/>
  <c r="I157" i="99" s="1"/>
  <c r="Q162" i="99"/>
  <c r="Q161" i="99"/>
  <c r="Q160" i="99"/>
  <c r="Q159" i="99"/>
  <c r="P158" i="99"/>
  <c r="O158" i="99"/>
  <c r="N158" i="99"/>
  <c r="M158" i="99"/>
  <c r="L158" i="99"/>
  <c r="K158" i="99"/>
  <c r="J158" i="99"/>
  <c r="I158" i="99"/>
  <c r="Q156" i="99"/>
  <c r="Q155" i="99"/>
  <c r="Q154" i="99"/>
  <c r="Q153" i="99"/>
  <c r="Q152" i="99"/>
  <c r="Q151" i="99"/>
  <c r="Q150" i="99"/>
  <c r="Q149" i="99"/>
  <c r="Q148" i="99"/>
  <c r="Q147" i="99"/>
  <c r="Q146" i="99"/>
  <c r="Q145" i="99"/>
  <c r="P144" i="99"/>
  <c r="O144" i="99"/>
  <c r="N144" i="99"/>
  <c r="M144" i="99"/>
  <c r="M143" i="99" s="1"/>
  <c r="L144" i="99"/>
  <c r="L143" i="99" s="1"/>
  <c r="K144" i="99"/>
  <c r="K143" i="99" s="1"/>
  <c r="J144" i="99"/>
  <c r="J143" i="99" s="1"/>
  <c r="I144" i="99"/>
  <c r="I143" i="99" s="1"/>
  <c r="P143" i="99"/>
  <c r="O143" i="99"/>
  <c r="N143" i="99"/>
  <c r="Q142" i="99"/>
  <c r="Q141" i="99"/>
  <c r="Q140" i="99"/>
  <c r="P139" i="99"/>
  <c r="P131" i="99" s="1"/>
  <c r="O139" i="99"/>
  <c r="N139" i="99"/>
  <c r="M139" i="99"/>
  <c r="L139" i="99"/>
  <c r="K139" i="99"/>
  <c r="J139" i="99"/>
  <c r="I139" i="99"/>
  <c r="Q138" i="99"/>
  <c r="Q137" i="99"/>
  <c r="Q136" i="99"/>
  <c r="Q135" i="99"/>
  <c r="Q134" i="99"/>
  <c r="Q133" i="99"/>
  <c r="P132" i="99"/>
  <c r="O132" i="99"/>
  <c r="N132" i="99"/>
  <c r="M132" i="99"/>
  <c r="L132" i="99"/>
  <c r="L131" i="99" s="1"/>
  <c r="K132" i="99"/>
  <c r="J132" i="99"/>
  <c r="J131" i="99" s="1"/>
  <c r="I132" i="99"/>
  <c r="Q130" i="99"/>
  <c r="Q129" i="99" s="1"/>
  <c r="P129" i="99"/>
  <c r="O129" i="99"/>
  <c r="N129" i="99"/>
  <c r="M129" i="99"/>
  <c r="L129" i="99"/>
  <c r="K129" i="99"/>
  <c r="J129" i="99"/>
  <c r="I129" i="99"/>
  <c r="Q128" i="99"/>
  <c r="Q127" i="99"/>
  <c r="Q126" i="99"/>
  <c r="P125" i="99"/>
  <c r="O125" i="99"/>
  <c r="N125" i="99"/>
  <c r="M125" i="99"/>
  <c r="L125" i="99"/>
  <c r="K125" i="99"/>
  <c r="J125" i="99"/>
  <c r="I125" i="99"/>
  <c r="I118" i="99" s="1"/>
  <c r="Q124" i="99"/>
  <c r="Q123" i="99"/>
  <c r="Q122" i="99"/>
  <c r="Q121" i="99"/>
  <c r="Q120" i="99"/>
  <c r="P119" i="99"/>
  <c r="O119" i="99"/>
  <c r="O118" i="99" s="1"/>
  <c r="N119" i="99"/>
  <c r="M119" i="99"/>
  <c r="L119" i="99"/>
  <c r="K119" i="99"/>
  <c r="J119" i="99"/>
  <c r="I119" i="99"/>
  <c r="Q117" i="99"/>
  <c r="Q116" i="99"/>
  <c r="Q115" i="99"/>
  <c r="Q114" i="99"/>
  <c r="Q113" i="99"/>
  <c r="P112" i="99"/>
  <c r="O112" i="99"/>
  <c r="N112" i="99"/>
  <c r="M112" i="99"/>
  <c r="L112" i="99"/>
  <c r="K112" i="99"/>
  <c r="J112" i="99"/>
  <c r="I112" i="99"/>
  <c r="Q111" i="99"/>
  <c r="Q110" i="99"/>
  <c r="Q109" i="99"/>
  <c r="Q108" i="99"/>
  <c r="Q107" i="99"/>
  <c r="Q106" i="99"/>
  <c r="Q105" i="99"/>
  <c r="P104" i="99"/>
  <c r="O104" i="99"/>
  <c r="N104" i="99"/>
  <c r="M104" i="99"/>
  <c r="L104" i="99"/>
  <c r="K104" i="99"/>
  <c r="J104" i="99"/>
  <c r="I104" i="99"/>
  <c r="Q103" i="99"/>
  <c r="Q102" i="99"/>
  <c r="Q101" i="99"/>
  <c r="Q98" i="99"/>
  <c r="Q97" i="99"/>
  <c r="Q96" i="99"/>
  <c r="Q95" i="99"/>
  <c r="Q94" i="99"/>
  <c r="Q93" i="99"/>
  <c r="Q92" i="99"/>
  <c r="Q91" i="99"/>
  <c r="Q90" i="99"/>
  <c r="Q89" i="99"/>
  <c r="Q88" i="99"/>
  <c r="Q87" i="99"/>
  <c r="Q86" i="99"/>
  <c r="Q85" i="99"/>
  <c r="Q84" i="99"/>
  <c r="Q83" i="99"/>
  <c r="Q82" i="99"/>
  <c r="Q81" i="99"/>
  <c r="Q80" i="99"/>
  <c r="Q79" i="99"/>
  <c r="Q78" i="99"/>
  <c r="Q77" i="99"/>
  <c r="Q76" i="99"/>
  <c r="Q75" i="99"/>
  <c r="Q74" i="99"/>
  <c r="Q73" i="99"/>
  <c r="Q72" i="99"/>
  <c r="Q71" i="99"/>
  <c r="Q70" i="99"/>
  <c r="Q69" i="99"/>
  <c r="Q68" i="99"/>
  <c r="Q67" i="99"/>
  <c r="Q66" i="99"/>
  <c r="Q65" i="99"/>
  <c r="Q64" i="99"/>
  <c r="Q63" i="99"/>
  <c r="P62" i="99"/>
  <c r="O62" i="99"/>
  <c r="N62" i="99"/>
  <c r="M62" i="99"/>
  <c r="L62" i="99"/>
  <c r="K62" i="99"/>
  <c r="J62" i="99"/>
  <c r="I62" i="99"/>
  <c r="Q61" i="99"/>
  <c r="Q60" i="99"/>
  <c r="Q59" i="99"/>
  <c r="Q57" i="99"/>
  <c r="Q56" i="99"/>
  <c r="Q55" i="99"/>
  <c r="Q54" i="99"/>
  <c r="Q53" i="99"/>
  <c r="Q52" i="99"/>
  <c r="Q51" i="99"/>
  <c r="Q50" i="99"/>
  <c r="Q49" i="99"/>
  <c r="Q48" i="99"/>
  <c r="Q47" i="99"/>
  <c r="Q46" i="99"/>
  <c r="Q45" i="99"/>
  <c r="Q44" i="99"/>
  <c r="Q43" i="99"/>
  <c r="Q42" i="99"/>
  <c r="Q41" i="99"/>
  <c r="P40" i="99"/>
  <c r="O40" i="99"/>
  <c r="N40" i="99"/>
  <c r="M40" i="99"/>
  <c r="L40" i="99"/>
  <c r="K40" i="99"/>
  <c r="J40" i="99"/>
  <c r="I40" i="99"/>
  <c r="Q39" i="99"/>
  <c r="Q38" i="99"/>
  <c r="Q37" i="99"/>
  <c r="Q36" i="99"/>
  <c r="Q35" i="99"/>
  <c r="Q34" i="99"/>
  <c r="Q33" i="99"/>
  <c r="Q32" i="99"/>
  <c r="P31" i="99"/>
  <c r="O31" i="99"/>
  <c r="N31" i="99"/>
  <c r="M31" i="99"/>
  <c r="L31" i="99"/>
  <c r="K31" i="99"/>
  <c r="J31" i="99"/>
  <c r="I31" i="99"/>
  <c r="Q30" i="99"/>
  <c r="Q29" i="99"/>
  <c r="P29" i="99"/>
  <c r="O29" i="99"/>
  <c r="N29" i="99"/>
  <c r="M29" i="99"/>
  <c r="L29" i="99"/>
  <c r="K29" i="99"/>
  <c r="J29" i="99"/>
  <c r="I29" i="99"/>
  <c r="Q28" i="99"/>
  <c r="Q27" i="99"/>
  <c r="Q26" i="99"/>
  <c r="Q25" i="99"/>
  <c r="P24" i="99"/>
  <c r="O24" i="99"/>
  <c r="N24" i="99"/>
  <c r="M24" i="99"/>
  <c r="L24" i="99"/>
  <c r="K24" i="99"/>
  <c r="J24" i="99"/>
  <c r="I24" i="99"/>
  <c r="Q23" i="99"/>
  <c r="Q22" i="99"/>
  <c r="Q21" i="99"/>
  <c r="Q20" i="99"/>
  <c r="P20" i="99"/>
  <c r="O20" i="99"/>
  <c r="N20" i="99"/>
  <c r="M20" i="99"/>
  <c r="L20" i="99"/>
  <c r="K20" i="99"/>
  <c r="J20" i="99"/>
  <c r="I20" i="99"/>
  <c r="Q19" i="99"/>
  <c r="Q18" i="99"/>
  <c r="Q17" i="99"/>
  <c r="Q16" i="99"/>
  <c r="Q15" i="99"/>
  <c r="Q14" i="99"/>
  <c r="Q13" i="99"/>
  <c r="Q12" i="99"/>
  <c r="Q11" i="99"/>
  <c r="Q10" i="99"/>
  <c r="Q9" i="99"/>
  <c r="Q8" i="99"/>
  <c r="Q7" i="99"/>
  <c r="P6" i="99"/>
  <c r="O6" i="99"/>
  <c r="N6" i="99"/>
  <c r="M6" i="99"/>
  <c r="L6" i="99"/>
  <c r="K6" i="99"/>
  <c r="J6" i="99"/>
  <c r="I6" i="99"/>
  <c r="N118" i="99" l="1"/>
  <c r="P118" i="99"/>
  <c r="Q125" i="99"/>
  <c r="Q139" i="99"/>
  <c r="Q104" i="99"/>
  <c r="Q132" i="99"/>
  <c r="K157" i="99"/>
  <c r="M131" i="99"/>
  <c r="Q158" i="99"/>
  <c r="M5" i="99"/>
  <c r="P5" i="99"/>
  <c r="N157" i="99"/>
  <c r="K118" i="99"/>
  <c r="K131" i="99"/>
  <c r="O157" i="99"/>
  <c r="N131" i="99"/>
  <c r="Q6" i="99"/>
  <c r="Q40" i="99"/>
  <c r="Q119" i="99"/>
  <c r="M157" i="99"/>
  <c r="L5" i="99"/>
  <c r="Q112" i="99"/>
  <c r="L118" i="99"/>
  <c r="Q163" i="99"/>
  <c r="I5" i="99"/>
  <c r="M118" i="99"/>
  <c r="O5" i="99"/>
  <c r="J5" i="99"/>
  <c r="N5" i="99"/>
  <c r="J118" i="99"/>
  <c r="O131" i="99"/>
  <c r="L157" i="99"/>
  <c r="K5" i="99"/>
  <c r="I131" i="99"/>
  <c r="Q184" i="99"/>
  <c r="Q24" i="99"/>
  <c r="Q31" i="99"/>
  <c r="Q62" i="99"/>
  <c r="Q144" i="99"/>
  <c r="Q190" i="99"/>
  <c r="Q118" i="99"/>
  <c r="Q143" i="99"/>
  <c r="N4" i="99" l="1"/>
  <c r="J4" i="99"/>
  <c r="Q157" i="99"/>
  <c r="L4" i="99"/>
  <c r="O4" i="99"/>
  <c r="P4" i="99"/>
  <c r="Q131" i="99"/>
  <c r="M4" i="99"/>
  <c r="K4" i="99"/>
  <c r="I4" i="99"/>
  <c r="Q5" i="99"/>
  <c r="Q4" i="99" s="1"/>
  <c r="G145" i="55" l="1"/>
  <c r="Q145" i="55" s="1"/>
  <c r="E26" i="86" l="1"/>
  <c r="P26" i="86" s="1"/>
  <c r="O20" i="97" l="1"/>
  <c r="O21" i="97"/>
  <c r="O22" i="97"/>
  <c r="O19" i="97"/>
  <c r="O17" i="97"/>
  <c r="O16" i="97" s="1"/>
  <c r="O15" i="97"/>
  <c r="O13" i="97"/>
  <c r="O12" i="97" s="1"/>
  <c r="O11" i="97"/>
  <c r="O10" i="97" s="1"/>
  <c r="O7" i="97"/>
  <c r="O8" i="97"/>
  <c r="O9" i="97"/>
  <c r="O6" i="97"/>
  <c r="I18" i="97"/>
  <c r="J18" i="97"/>
  <c r="L18" i="97"/>
  <c r="M18" i="97"/>
  <c r="N18" i="97"/>
  <c r="H18" i="97"/>
  <c r="I16" i="97"/>
  <c r="J16" i="97"/>
  <c r="K16" i="97"/>
  <c r="L16" i="97"/>
  <c r="M16" i="97"/>
  <c r="N16" i="97"/>
  <c r="H16" i="97"/>
  <c r="I12" i="97"/>
  <c r="J12" i="97"/>
  <c r="K12" i="97"/>
  <c r="L12" i="97"/>
  <c r="M12" i="97"/>
  <c r="N12" i="97"/>
  <c r="I10" i="97"/>
  <c r="J10" i="97"/>
  <c r="K10" i="97"/>
  <c r="L10" i="97"/>
  <c r="M10" i="97"/>
  <c r="N10" i="97"/>
  <c r="H10" i="97"/>
  <c r="I5" i="97"/>
  <c r="J5" i="97"/>
  <c r="K5" i="97"/>
  <c r="L5" i="97"/>
  <c r="M5" i="97"/>
  <c r="N5" i="97"/>
  <c r="H5" i="97"/>
  <c r="O18" i="97" l="1"/>
  <c r="H4" i="97"/>
  <c r="N4" i="97"/>
  <c r="M4" i="97"/>
  <c r="O5" i="97"/>
  <c r="L4" i="97"/>
  <c r="J4" i="97"/>
  <c r="I4" i="97"/>
  <c r="K4" i="97"/>
  <c r="O4" i="97" l="1"/>
  <c r="G251" i="88" l="1"/>
  <c r="Q251" i="88" s="1"/>
  <c r="Q227" i="81" l="1"/>
  <c r="G134" i="77" l="1"/>
  <c r="Q134" i="77" s="1"/>
  <c r="Q127" i="73" l="1"/>
  <c r="Q246" i="69" l="1"/>
  <c r="Q163" i="100" l="1"/>
  <c r="Q4" i="100" s="1"/>
</calcChain>
</file>

<file path=xl/sharedStrings.xml><?xml version="1.0" encoding="utf-8"?>
<sst xmlns="http://schemas.openxmlformats.org/spreadsheetml/2006/main" count="8013" uniqueCount="2027">
  <si>
    <t>โครงการบริหารจัดการการปฏิบัติงานอย่างมีธรรมาภิบาลและมีประสิทธิภาพเพิ่มขึ้น</t>
  </si>
  <si>
    <t>โครงการพัฒนาศักยภาพอาจารย์และบุคลากรเพื่อเพิ่มประสิทธิภาพในการทำงาน</t>
  </si>
  <si>
    <t>ด้านการวิจัย</t>
  </si>
  <si>
    <t>ด้านทำนุบำรุงศิลปวัฒนธรรม</t>
  </si>
  <si>
    <t>ด้านการบริหารจัดการองค์กร</t>
  </si>
  <si>
    <t>โครงการจัดหาทรัพยากรเพื่อบริหารจัดการหน่วยงาน</t>
  </si>
  <si>
    <t>โครงการปรับปรุงห้องปฏิบัติการ</t>
  </si>
  <si>
    <t>โครงการพัฒนากระบวนการรับนักศึกษา</t>
  </si>
  <si>
    <t>โครงการเพิ่มพูนศักยภาพผู้บริหารและพัฒนาบุคลากรสายสนับสนุน</t>
  </si>
  <si>
    <t>ว/ด/ป ดำเนินการ</t>
  </si>
  <si>
    <t>งบบุคลากร</t>
  </si>
  <si>
    <t>ค่าตอบแทน</t>
  </si>
  <si>
    <t>ค่าใช้สอย</t>
  </si>
  <si>
    <t>ค่าวัสดุ</t>
  </si>
  <si>
    <t>งบลงทุน</t>
  </si>
  <si>
    <t>ด้านการจัดการศึกษา</t>
  </si>
  <si>
    <t>ระบบและกลไกการบริหารจัดการงานวิจัย</t>
  </si>
  <si>
    <t>โครงการประกันคุณภาพการศึกษา</t>
  </si>
  <si>
    <t>งบอุดหนุน</t>
  </si>
  <si>
    <t>โครงการทุนอุดหนุนงานวิจัย</t>
  </si>
  <si>
    <t>โครงการปัจฉิมนิเทศนักศึกษาหลังฝึกประสบการณ์วิชาชีพ</t>
  </si>
  <si>
    <t>โครงการเตรียมความพร้อมเพื่อการทำงานเมื่อสำเร็จการศึกษา</t>
  </si>
  <si>
    <t>โครงการซ้อมรับพระราชทานปริญญาบัตร</t>
  </si>
  <si>
    <t>โครงการพัฒนาคุณภาพอาจารย์ด้านการวิจัย</t>
  </si>
  <si>
    <t>โครงการส่งเสริมคุณลักษณะบัณฑิตตามกรอบมาตรฐานผลการเรียนรู้ตามกรอบมาตรฐานคุณวุฒิแห่งชาติ 5 ประการ</t>
  </si>
  <si>
    <t>โครงการอบรมความรู้ด้านการประกันคุณภาพการศึกษาแก่นักศึกษา</t>
  </si>
  <si>
    <t>โครงการการจัดการความรู้ (KM) เพื่อพัฒนาคณะวิทยาการจัดการ</t>
  </si>
  <si>
    <t>โครงการประกวดบุคลิกภาพดาว เดือน ดาวเทียม และร้องเพลงมาร์ช</t>
  </si>
  <si>
    <t>โครงการจัดทำวารสารสหวิทยาการจัดการเพื่อเข้าสู่ฐาน TCI</t>
  </si>
  <si>
    <t>โครงการส่งเสริมคุณธรรม จริยธรรม ศิลปวัฒนธรรมและพัฒนาท้องถิ่น</t>
  </si>
  <si>
    <t>โครงการเตรียมความพร้อมก่อนเข้าศึกษาสาขาวิชาการสื่อสารมวลชน คณะวิทยาการจัดการ</t>
  </si>
  <si>
    <t>โครงการเตรียมความพร้อมนักศึกษาสาขาวิชาการจัดการ</t>
  </si>
  <si>
    <t>โครงการพัฒนาบุคลากรเพื่อเพิ่มประสิทธิภาพในการทำวิจัย</t>
  </si>
  <si>
    <t>โครงการพัฒนาบัณฑิตด้านเทคโนโลยีคอมพิวเตอร์</t>
  </si>
  <si>
    <t>โครงการวิจัยสาขาวิชาการสื่อสารมวลชน</t>
  </si>
  <si>
    <t>สำนักงานคณบดี</t>
  </si>
  <si>
    <t>ยุทธศาสตร์</t>
  </si>
  <si>
    <t>1.</t>
  </si>
  <si>
    <t>รหัสโครงการ</t>
  </si>
  <si>
    <t>หน่วยงาน</t>
  </si>
  <si>
    <t>ชื่อโครงการ</t>
  </si>
  <si>
    <t>คณะวิทยาการจัดการ</t>
  </si>
  <si>
    <t>1,2</t>
  </si>
  <si>
    <t>1,6</t>
  </si>
  <si>
    <t>1,9</t>
  </si>
  <si>
    <t>1,5</t>
  </si>
  <si>
    <t>1,3,5</t>
  </si>
  <si>
    <t>2,6</t>
  </si>
  <si>
    <t>1,5,8</t>
  </si>
  <si>
    <t>1,3</t>
  </si>
  <si>
    <t>2.</t>
  </si>
  <si>
    <t>3.</t>
  </si>
  <si>
    <t>4.</t>
  </si>
  <si>
    <t>5.</t>
  </si>
  <si>
    <t>6.</t>
  </si>
  <si>
    <t>7.</t>
  </si>
  <si>
    <t>8.</t>
  </si>
  <si>
    <t>โครงการปรับปรุงหลักสูตรเก่าตามกรอบมาตรฐานคุณวุฒิอุดมศึกษาแห่งชาติ TQF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</si>
  <si>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</si>
  <si>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</si>
  <si>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</si>
  <si>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</si>
  <si>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</si>
  <si>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</si>
  <si>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</si>
  <si>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</si>
  <si>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</si>
  <si>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6,8,9</t>
  </si>
  <si>
    <t>โครงการสนับสนุนงานวิชาการและกิจกรรมของคณะเทคโนโลยีอุตสาหกรรม</t>
  </si>
  <si>
    <t>1,8</t>
  </si>
  <si>
    <t>โครงการพัฒนานักศึกษาตามอัตลักษณ์และค่านิยมขององค์กร</t>
  </si>
  <si>
    <t>คณะเทคโนโลยีอุตสาหกรรม</t>
  </si>
  <si>
    <t>คณะมนุษยศาสตร์และสังคมศาสตร์</t>
  </si>
  <si>
    <t>โครงการจัดจ้างเจ้าหน้าที่ประจำสาขาวิชารัฐประศาสนศาสตร์</t>
  </si>
  <si>
    <t>ศิลปะดิจิทัล</t>
  </si>
  <si>
    <t>โครงการบริหารจัดการสาขาวิชาการพัฒนาสังคม</t>
  </si>
  <si>
    <t>การพัฒนาสังคม</t>
  </si>
  <si>
    <t>นิติศาสตร์</t>
  </si>
  <si>
    <t>โครงการเตรียมความพร้อมนักศึกษาสาขาวิชาบรรณารักษศาสตร์และสารสนเทศศาสตร์</t>
  </si>
  <si>
    <t>ภาษาไทย</t>
  </si>
  <si>
    <t>ประวัติศาสตร์</t>
  </si>
  <si>
    <t>คณะเทคโนโลยีการเกษตร</t>
  </si>
  <si>
    <t>โครงการปรับปรุงห้องปฏิบัติการ จัดหาวัสดุประกอบห้องปฏิบัติการ ซ่อมแซมครุภัณฑ์ คณะเทคโนโลยีการเกษตร</t>
  </si>
  <si>
    <t xml:space="preserve">โครงการสานสัมพันธ์ศิษย์เก่า-ศิษย์ปัจจุบัน ชาวเกษตร </t>
  </si>
  <si>
    <t xml:space="preserve">โครงการสืบสานประเพณีไหว้ครู </t>
  </si>
  <si>
    <t>โครงการความร่วมมือทางวิชาการและวิชาชีพเครือข่ายคณะเกษตรราชภัฏ</t>
  </si>
  <si>
    <t>ด้านทำนุบำรุงศิลปและวัฒนธรรม</t>
  </si>
  <si>
    <t>ด้านบริการวิชาการ</t>
  </si>
  <si>
    <t>โครงการจัดหาวัสดุอุปกรณ์การเรียนการสอน วัสดุสำนักงาน คณะเทคโนโลยีการเกษตร</t>
  </si>
  <si>
    <t>โครงการประกันคุณภาพการศึกษาและสร้างเครือข่ายประกันคุณภาพ คณะเทคโนโลยีการเกษตร</t>
  </si>
  <si>
    <t>โครงการบูรณาบริการวิชาการกับการการเรียนการสอน</t>
  </si>
  <si>
    <t>การสร้างค่านิยมองค์กร</t>
  </si>
  <si>
    <t xml:space="preserve">รายจ่ายอื่น </t>
  </si>
  <si>
    <t>คณะครุศาสตร์</t>
  </si>
  <si>
    <t>โครงการฝึกประสบการณ์วิชาชีพการบริหารการศึกษา</t>
  </si>
  <si>
    <t>โครงการฝึกประสบการณ์วิชาชีพ/สหกิจศึกษา</t>
  </si>
  <si>
    <t>คณะพยาบาลศาสตร์</t>
  </si>
  <si>
    <t>พยาบาลฯ</t>
  </si>
  <si>
    <t>คณะวิทยาศาสตร์</t>
  </si>
  <si>
    <t>โครงการพัฒนาการเรียนการสอนสาขาวิชาเคมี</t>
  </si>
  <si>
    <t>โครงการบูรณาการการเรียนการสอนกับการวิจัย บริการวิชาการ และศิลปวัฒนธรรม</t>
  </si>
  <si>
    <t>โครงการพัฒนาทักษะความสามารถในการปฏิบัติงานทางด้านเคมี</t>
  </si>
  <si>
    <t>โครงการส่งเสริมงานประกันคุณภาพการศึกษา</t>
  </si>
  <si>
    <t>โครงการพัฒนานักศึกษาสาขาวิชาสาธารณสุขศาสตร์</t>
  </si>
  <si>
    <t>โครงการนิเทศนักศึกษาฝึกประสบการณ์วิชาชีพ</t>
  </si>
  <si>
    <t>โครงการจัดหา ปรับปรุง ซ่อมแซม วัสดุอุปกรณ์และครุภัณฑ์ เพื่อการเรียนการสอน</t>
  </si>
  <si>
    <t>โครงการกิจกรรมพัฒนานักศึกษา</t>
  </si>
  <si>
    <t>โครงการทำนุบำรุงศิลปะและวัฒนธรรมของคณะวิทยาศาสตร์</t>
  </si>
  <si>
    <t>โครงการบริหารจัดการคณะวิทยาศาสตร์</t>
  </si>
  <si>
    <t>โครงการจัดหาครุภัณฑ์ทางการศึกษา</t>
  </si>
  <si>
    <t>โครงการประชาสัมพันธ์คณะวิทยาศาสตร์</t>
  </si>
  <si>
    <t>โครงการพัฒนาคุณภาพนักศึกษาเทคโนโลยีสารสนเทศให้มีความพร้อมด้านคุณธรรมจริยธรรม</t>
  </si>
  <si>
    <t>โครงการเสริมสร้างและสนับสนุนอาจารย์และบุคลากรให้มีทักษะและความสามารถทางวิชาการ</t>
  </si>
  <si>
    <t>รวม</t>
  </si>
  <si>
    <t>โครงการจัดทำวารสารคณะครุศาสตร์</t>
  </si>
  <si>
    <t>ฝ่ายพัฒนานักศึกษา</t>
  </si>
  <si>
    <t>ชีววิทยา</t>
  </si>
  <si>
    <t>2,3</t>
  </si>
  <si>
    <t>สถิติประยุกต์</t>
  </si>
  <si>
    <t>โครงการพัฒนาบุคลากรสายวิชาการและสายสนับสนุน</t>
  </si>
  <si>
    <t>โรงเรียนสาธิต</t>
  </si>
  <si>
    <t>โครงการนโยบายเรียนฟรี 15 ปี</t>
  </si>
  <si>
    <t>รวมทั้งสิ้น</t>
  </si>
  <si>
    <t>โครงการค่าอาหารกลางวันนักเรียน</t>
  </si>
  <si>
    <t>โครงการจัดซื้อวัสดุอุปกรณ์พัฒนาคุณภาพการเรียนการสอน</t>
  </si>
  <si>
    <t>โครงการจัดซื้อชุดเครื่องนอนและของใช้</t>
  </si>
  <si>
    <t>โครงการพัฒนาผู้เรียนสู่ความเป็นเลิศ</t>
  </si>
  <si>
    <t>โครงการพัฒนาห้องเรียนสู่ความเป็นเลิศ</t>
  </si>
  <si>
    <t>โครงการโรงเรียนสีเขียว (Green School)</t>
  </si>
  <si>
    <t>โครงการประชุมกรรมการสถานศึกษา</t>
  </si>
  <si>
    <t>โครงการประชุมผู้ปกครองนักเรียน</t>
  </si>
  <si>
    <t>โครงการส่งเสริมทักษะชีวิตเพื่อความเป็นไทยและสากล</t>
  </si>
  <si>
    <t>โครงการพัฒนาครูมืออาชีพ</t>
  </si>
  <si>
    <t>โครงการพัฒนาคณาจารย์และบุคลากร</t>
  </si>
  <si>
    <t xml:space="preserve"> 2,6</t>
  </si>
  <si>
    <t>โครงการเตรียมความพร้อมนักศึกษาก่อนออกฝึกประสบการณ์วิชาชีพ สาขาวิชาการบริหารทรัพยากรมนุษย์</t>
  </si>
  <si>
    <t>4. แผนปฏิบัติงานและการใช้งบประมาณ</t>
  </si>
  <si>
    <t xml:space="preserve">   8. บริหารจัดการองค์กร</t>
  </si>
  <si>
    <t xml:space="preserve">   7. พัฒนาและปรับปรุงระบบเทคโนโลยีสารสนเทศ</t>
  </si>
  <si>
    <t xml:space="preserve">   6. ทำนุบำรุงศิลปวัฒนธรรม</t>
  </si>
  <si>
    <t xml:space="preserve">   5. พัฒนาระบบกลไกการบริหารจัดการงานวิจัย และพัฒนาบุคลากรเพื่อเพิ่มประสิทธิภาพในการทำวิจัย</t>
  </si>
  <si>
    <t xml:space="preserve">   4. พัฒนานักศึกษาให้มีคุณลักษระบัณฑิตที่พึงประสงค์ที่มุ่งคุณลักษณะบัณฑิตในศตวรรษที่ 21</t>
  </si>
  <si>
    <t xml:space="preserve">   3. พัฒนานักศึกษาตามอัตลักษณ์และค่านิยมขององค์กร</t>
  </si>
  <si>
    <t xml:space="preserve">   2. จัดทำหลักสูตร ปรับปรุงหลักสูตรเก่าตามกรอบมาตรฐานคุณวุฒิอุดมศึกษา</t>
  </si>
  <si>
    <t xml:space="preserve">   1. พัฒนาบุคลากรเพื่อเพิ่มประสิทธิภาพในการทำงาน</t>
  </si>
  <si>
    <t>3. วัตถุประสงค์</t>
  </si>
  <si>
    <t xml:space="preserve"> 5. วงเงินงบประมาณ (จำแนกตามหมวดรายจ่าย)</t>
  </si>
  <si>
    <t>รายการ</t>
  </si>
  <si>
    <t>งบแผ่นดิน</t>
  </si>
  <si>
    <t>งบรายได้</t>
  </si>
  <si>
    <t xml:space="preserve">  -   ค่าตอบแทน</t>
  </si>
  <si>
    <t xml:space="preserve">  -   ค่าใช้สอย</t>
  </si>
  <si>
    <t xml:space="preserve">  -   ค่าวัสดุ</t>
  </si>
  <si>
    <t>งบดำเนินงาน</t>
  </si>
  <si>
    <t xml:space="preserve">  -   ค่าครุภัณฑ์</t>
  </si>
  <si>
    <t>งบรายจ่ายอื่น</t>
  </si>
  <si>
    <t>มหาวิทยาลัยราชภัฏบุรีรัมย์</t>
  </si>
  <si>
    <t xml:space="preserve">   2. พัฒนาระบบกลไกการบริหารจัดการงานวิจัย และพัฒนาบุคลากรเพื่อเพิ่มประสิทธิภาพในการทำวิจัย</t>
  </si>
  <si>
    <t xml:space="preserve">   3. ทำนุบำรุงศิลปวัฒนธรรม</t>
  </si>
  <si>
    <t xml:space="preserve">   4. พัฒนาและปรับปรุงระบบเทคโนโลยีสารสนเทศ</t>
  </si>
  <si>
    <t xml:space="preserve">   5. บริหารจัดการองค์กร</t>
  </si>
  <si>
    <t xml:space="preserve">  -  ค่าครุภัณฑ์</t>
  </si>
  <si>
    <t>งานจัดการศึกษาระดับอุดมศึกษา</t>
  </si>
  <si>
    <t>ส่วนที่ 2</t>
  </si>
  <si>
    <t>รายละเอียดโครงการ</t>
  </si>
  <si>
    <t xml:space="preserve">โครงการพัฒนานักศึกษาให้มีคุณลักษณะที่พึงประสงค์มุ่งสู่คุณลักษณะบัณฑิตในศตวรรษที่ 21 </t>
  </si>
  <si>
    <t>แผนงานจัดการศึกษาระดับอุดมศึกษา</t>
  </si>
  <si>
    <t>18.</t>
  </si>
  <si>
    <t>ครุภัณฑ์</t>
  </si>
  <si>
    <t>โครงการพัฒนาบุคลากรกลุ่มวิชาฟิสิกส์ เพื่อเพิ่มประสิทธิภาพในการทำงาน</t>
  </si>
  <si>
    <t>กลุ่มวิชาฟิสิกส์</t>
  </si>
  <si>
    <t>สาธารณสุขศาสตร์</t>
  </si>
  <si>
    <t>2,6,8</t>
  </si>
  <si>
    <t>ศูนย์วิทยาศาสตร์ฯ</t>
  </si>
  <si>
    <t>โครงการจัดหาสื่อ อุปกรณ์ ระบบสารสนเทศ เพื่อเพิ่มประสิทธิภาพการศึกษา</t>
  </si>
  <si>
    <t>โครงการสนับสนุนการจัดการเรียนการสอน สาขาวิชาคณิตศาสตร์</t>
  </si>
  <si>
    <t>โครงการแนะแนวศึกษาต่อเทคโนโลยีสารสนเทศ</t>
  </si>
  <si>
    <t>โครงการพัฒนาทักษะวิชาการของนักศึกษา</t>
  </si>
  <si>
    <t>การลดความเสี่ยงจากการเรียนเคมีด้วยการเพิ่มทักษะ ความรู้ด้านความปลอดภัยในการใช้ ห้องปฏิบัติการเคมี</t>
  </si>
  <si>
    <t>โครงการเพิ่มทักษะทางวิชาการนักศึกษาเทคโนโลยีสารสนเทศสู่มาตรฐานวิชาการและวิชาชีพ</t>
  </si>
  <si>
    <t>1,3,8</t>
  </si>
  <si>
    <t>โครงการสร้างจิตอาสาให้กับนักศึกษาและบุคลากร</t>
  </si>
  <si>
    <t>โครงการสร้างจิตอาสาเทคโนโลยีสารสนเทศทำความดีด้วยหัวใจ</t>
  </si>
  <si>
    <t>โครงการพัฒนาบุคลากรกลุ่มวิชาฟิสิกส์ เพื่อเพิ่มประสิทธิภาพในการทำงานวิจัย</t>
  </si>
  <si>
    <t>โครงการถ่ายทอดความรู้สู่ชุมชนและพัฒนาท้องถิ่น</t>
  </si>
  <si>
    <t>โครงการส่งเสริม สืบสาน อนุรักษ์ ทำนุบำรุงศิลปและวัฒนธรรม</t>
  </si>
  <si>
    <t>โครงการจัดทำแผนปฏิบัติราชการระยะสั้น</t>
  </si>
  <si>
    <t>19.</t>
  </si>
  <si>
    <t>ประกันคุณภาพการศึกษา</t>
  </si>
  <si>
    <t>โครงการพัฒนาบุคลากรกลุ่มวิชาปรัชญาและศาสนา</t>
  </si>
  <si>
    <t>ปรัชญาและศาสนา</t>
  </si>
  <si>
    <t>โครงการฝึกเขียนตอบข้อสอบกฎหมาย</t>
  </si>
  <si>
    <t>โครงการแลกเปลี่ยนทักษะทางวิชาการด้านการพัฒนาสังคม (CSD สัมพันธ์)</t>
  </si>
  <si>
    <t>โครงการเสริมสร้างจิตอาสาให้กับนักศึกษาสาขาวิชานิติศาสตร์</t>
  </si>
  <si>
    <t>โครงการนิติค่ายอาสาพัฒนาและบริการวิชาการสู่ชุมชน</t>
  </si>
  <si>
    <t>โครงการปรับปรุงหลักสูตรให้ทันสมัย ตามกรอบมาตรฐานคุณวุฒิอุดมศึกษาแห่งชาติ</t>
  </si>
  <si>
    <t>โครงการอบรมพัฒนาคุณภาพอาจารย์เข้าสู่ตำแหน่งทางวิชาการ</t>
  </si>
  <si>
    <t>โครงการพัฒนาคุณภาพอาจารย์ด้านการอบรมสัมมนา ประชุมวิชาการ นำเสนองานวิจัย สาขาวิชาการเงินและการธนาคาร</t>
  </si>
  <si>
    <t>สาขาการเงินและการธนาคาร</t>
  </si>
  <si>
    <t>โครงการพัฒนาคุณภาพอาจารย์ด้านการอบรมสัมมนา ประชุมวิชาการ นำเสนองานวิจัย สาขาวิชาเศรษฐศาสตร์</t>
  </si>
  <si>
    <t xml:space="preserve">โครงการพัฒนาคุณภาพอาจารย์ด้านการอบรมสัมมนา ประชุมวิชาการ นำเสนองานวิจัย สาขาวิชาการสื่อสารมวลชน </t>
  </si>
  <si>
    <t>โครงการพัฒนาคุณภาพอาจารย์ด้านการอบรมสัมมนา ประชุมวิชาการ นำเสนองานวิจัย สาขาวิชาการตลาด</t>
  </si>
  <si>
    <t>โครงการพัฒนาคุณภาพอาจารย์ด้านการอบรมสัมมนา ประชุมวิชาการ นำเสนองานวิจัย สาขาวิชาการบริหารทรัพยากรมนุษย์</t>
  </si>
  <si>
    <t>โครงการพัฒนาคุณภาพอาจารย์ด้านการอบรมสัมมนา ประชุมวิชาการ นำเสนองานวิจัย สาขาวิชาคอมพิวเตอร์ธุรกิจ</t>
  </si>
  <si>
    <t>โครงการพัฒนาคุณภาพอาจารย์ด้านการอบรมสัมมนา ประชุมวิชาการ นำเสนองานวิจัย สาขาวิชาการบัญชี</t>
  </si>
  <si>
    <t>โครงการพัฒนาคุณภาพอาจารย์ด้านการอบรมสัมมนา ประชุมวิชาการ นำเสนองานวิจัย สาขาวิชาการท่องเที่ยวและการโรงแรม</t>
  </si>
  <si>
    <t>โครงการพัฒนาคุณภาพอาจารย์ด้านการอบรมสัมมนา ประชุมวิชาการ นำเสนองานวิจัย สาขาวิชาการจัดการ</t>
  </si>
  <si>
    <t>โครงการเปิดประตูสู่มหาวิทยาลัย Open House คณะวิทยาการจัดการ</t>
  </si>
  <si>
    <t xml:space="preserve">โครงการประชาสัมพันธ์หลักสูตรระดับปริญญาตรี 9 สาขา </t>
  </si>
  <si>
    <t>โครงการอบรมสัมมนา สานสัมพันธ์ศิษย์เก่าและศิษย์ปัจจุบัน เพื่อเสริมสร้างคุณภาพชีวิตในการทำงาน สาขาวิชาการเงินและการธนาคาร</t>
  </si>
  <si>
    <t>โครงการเสริมทักษะนักศึกษาเพื่อเข้าสู่อาชีพ สาขาวิชาการบริหารทรัพยากรมนุษย์ คณะวิทยาการจัดการ</t>
  </si>
  <si>
    <t>โครงการเสริมสร้างความรู้ด้านวิชาการเพื่อเพิ่มศักยภาพนักศึกษา</t>
  </si>
  <si>
    <t>โครงการส่งเสริมและพัฒนาทักษะทางวิชาการ</t>
  </si>
  <si>
    <t>โครงการเสริมสร้างผู้ประกอบการใหม่ Startup 4.0 สำหรับนักศึกษาและศิษย์เก่า</t>
  </si>
  <si>
    <t>โครงการนิเทศฝึกประสบการณ์วิชาชีพทางธุรกิจ คณะวิทยาการจัดการ</t>
  </si>
  <si>
    <t>โครงการศึกษาดูงานนอกสถานที่และดำเนินกิจกรรมเสริมสร้างคุณธรรมและจริยธรรม นำจิตอาสาพัฒนาสิ่งแวดล้อม</t>
  </si>
  <si>
    <t>โครงการจิตอาสา สาขาวิชาการตลาด</t>
  </si>
  <si>
    <t>โครงการวิจัยสาขาวิชาเศรษฐศาสตร์</t>
  </si>
  <si>
    <t>โครงการอนุรักษ์ สืบสานศิลปะและวัฒนธรรมไทย ทำบุญตักบาตร</t>
  </si>
  <si>
    <t xml:space="preserve">โครงการจัดทำแผนยุทธศาสตร์ และแผนปฏิบัติราชการประจำปี </t>
  </si>
  <si>
    <t>โครงการจัดทำเล่มรายงานผลการดำเนินงานประจำปี เพื่อรับการติดตามประเมินผลการดำเนินงานในตำแหน่ง คณบดี</t>
  </si>
  <si>
    <t>โครงการประกันคุณภาพการศึกษาภายในระดับหลักสูตรปริญญาตรี และระดับปริญญาโท</t>
  </si>
  <si>
    <t>ศูนย์วิทยาศาสตร์และวิทยาศาสตร์ประยุกต์</t>
  </si>
  <si>
    <t>โครงการพัฒนาศักยภาพคณาจารย์สาขาวิชาเทคโนโลยีและนวัตกรรมการศึกษา</t>
  </si>
  <si>
    <t>โครงการพัฒนาศักยภาพอาจารย์สาขาวิชาภาษาอังกฤษ</t>
  </si>
  <si>
    <t>กลุ่มวิชาพื้นฐานการศึกษา</t>
  </si>
  <si>
    <t>โครงการจัดหาวัสดุและอุปกรณ์ดนตรีไทย</t>
  </si>
  <si>
    <t>โครงการจัดหาวัสดุและอุปกรณ์ดนตรีตะวันตก</t>
  </si>
  <si>
    <t>โครงการจัดหาวัสดุครุภัณฑ์ทางการศึกษาสาขาวิชาศิลปศึกษา</t>
  </si>
  <si>
    <t>โครงการการสอนภาษาไทยในฐานะภาษาต่างประเทศ</t>
  </si>
  <si>
    <t>โครงการจุลสารฦๅไทย</t>
  </si>
  <si>
    <t>โครงการเสริมคุณลักษณะความเป็นผู้บริหารสถานศึกษาและผู้บริหารการศึกษา</t>
  </si>
  <si>
    <t>โครงการพัฒนาคุณธรรมจริยธรรมและจรรยาบรรณสำหรับนักศึกษาสาขาวิชาการบริหารการศึกษา</t>
  </si>
  <si>
    <t>โครงการพัฒนานักศึกษาสาขาวิชาเทคโนโลยีและนวัตกรรมการศึกษา ตามกรอบมาตรฐาน TQF</t>
  </si>
  <si>
    <t>โครงการเสริมสร้างสมรรถนะดิจิทัลสำหรับนักศึกษาครู คณะครุศาสตร์</t>
  </si>
  <si>
    <t>โครงการพัฒนาทักษะภาษาและการสื่อสารรายวิชาสู่สากล สาขาวิชาเทคโนโลยีและนวัตกรรมการศึกษา</t>
  </si>
  <si>
    <t>โครงการสนับสนุนนักศึกษาส่งผลงานเข้าประกวด</t>
  </si>
  <si>
    <t>โครงการศึกษาดูงานนอกสถานที่</t>
  </si>
  <si>
    <t>โครงการสร้างชุมชนแห่งการเรียนรู้ทางวิชาชีพ (PLC) สำหรับนักศึกษาสาขาวิชาการบริหารการศึกษา</t>
  </si>
  <si>
    <t>โครงการจิตอาสาบริหารการศึกษา</t>
  </si>
  <si>
    <t>โครงการเสริมศักยภาพการจัดการเรียนรู้และการวิจัยของบุคลากรสาขาวิชาคณิตศาสตร์</t>
  </si>
  <si>
    <t>โครงการพัฒนาคณาจารย์ด้านการเรียนการสอน และการวิจัยการบริหารการศึกษา</t>
  </si>
  <si>
    <t>โครงการบริหารการศึกษาสัมพันธ์</t>
  </si>
  <si>
    <t>โครงการจัดหาทรัพยากรเพื่อการจัดการหน่วยงาน สาขาวิชาเทคโนโลยีและนวัตกรรมการศึกษา</t>
  </si>
  <si>
    <t>โครงการจัดหาทรัพยากรเพื่อการบริหารจัดการหน่วยงาน</t>
  </si>
  <si>
    <t>โครงการประชุมกรรมการบริหารหลักสูตร ค.ม. และ ปร.ด. สาขาวิชาการบริหารการศึกษา</t>
  </si>
  <si>
    <t>โครงการทวนสอบหลักสูตร ค.ม. และปร.ด. สาขาวิชาการบริหารการศึกษา</t>
  </si>
  <si>
    <t xml:space="preserve">คณะเทคโนโลยีอุตสาหกรรม </t>
  </si>
  <si>
    <t xml:space="preserve"> การสนับสนุนการจัดทำวารสารวิจัยและวิชาการ คณะเทคโนโลยีอุตสาหกรรม</t>
  </si>
  <si>
    <t xml:space="preserve"> ส่งเสริมการพัฒนาบุคลากรด้านวิชาการและวิชาชีพ คณะเทคโนโลยีอุตสาหกรรม</t>
  </si>
  <si>
    <t>โครงการจัดหาครุภัณฑ์เพื่อจัดการเรียนการสอน คณะเทคโนโลยีอุตสาหกรรม</t>
  </si>
  <si>
    <t>โครงการสนับสนุนงานวิชาการและกิจกรรม สาขาวิชาออกแบบผลิตภัณฑ์อุตสาหกรรม</t>
  </si>
  <si>
    <t xml:space="preserve">โครงการทบทวนแผนและจัดทำแผนกลยุทธ์และแผนปฏิบัติราชการ และการบริหารความเสี่ยง คณะเทคโนโลยีอุตสาหกรรม </t>
  </si>
  <si>
    <t>20.</t>
  </si>
  <si>
    <t xml:space="preserve">  -   โครงการยุทธศาสตร์มหาวิทยาลัยราชภัฏเพื่อการพัฒนาท้องถิ่น</t>
  </si>
  <si>
    <t>ฝ่ายวิชาการฯ</t>
  </si>
  <si>
    <t>โครงการสนับสนุนงบประมาณพัฒนาศักยภาพทางวิชาการของคณาจารย์กลุ่มวิชาพื้นฐานการศึกษา</t>
  </si>
  <si>
    <t>โครงการพัฒนาคณาจารย์สาขาวิชาสังคมศึกษา</t>
  </si>
  <si>
    <t xml:space="preserve">โครงการทวนสอบผลสัมฤทธิ์นักศึกษาหลักสูตร
ครุศาสตรบัณฑิต สาขาวิชาเทคโนโลยีและนวัตกรรมการศึกษา
</t>
  </si>
  <si>
    <t>โครงการปรับปรุงและติดตามผลการดำเนินงานรายวิชากลุ่มจิตวิทยาและการแนะแนว</t>
  </si>
  <si>
    <t xml:space="preserve">โครงการทวนสอบผลสัมฤทธิ์นักศึกษา หลักสูตรครุศาสตรบัณฑิต สาขาวิชาพลศึกษา </t>
  </si>
  <si>
    <t xml:space="preserve">โครงการพัฒนานักศึกษาสาขาวิชาภาษาอังกฤษให้มีคุณลักษณะที่พึงประสงค์ตามกรอบ TQF  </t>
  </si>
  <si>
    <t>โครงการจัดหาวัสดุ สื่อ อุปกรณ์ ระบบสารสนเทศ เพื่อเพิ่มประสิทธิภาพการศึกษาและการทำงานประจำสาขาวิชาวิทยาศาสตร์ทั่วไป</t>
  </si>
  <si>
    <t>โครงการเสริมประสิทธิภาพห้องปฏิบัติการวิทยาศาสตร์ทั่วไปเพื่อการจัดการเรียนรู้</t>
  </si>
  <si>
    <t xml:space="preserve">โครงการทดสอบทักษะทางดนตรี </t>
  </si>
  <si>
    <t>โครงการปรับพื้นฐานนักศึกษาใหม่</t>
  </si>
  <si>
    <t>โครงการพัฒนาศักยภาพคณาจารย์สาขาวิชาดนตรีศึกษา</t>
  </si>
  <si>
    <t>โครงการเตรียมความพร้อมด้านทักษะครูวิทยาศาสตร์สำหรับนักศึกษา สาขาวิชาวิทยาศาสตร์ทั่วไป</t>
  </si>
  <si>
    <t>27 พ.ย. 64</t>
  </si>
  <si>
    <t>โครงการรายงานติดตามผลการฝึกประสบการณ์วิชาชีพการบริหารการศึกษา</t>
  </si>
  <si>
    <t>กิจกรรมปัจฉิมนิเทศนักศึกษาสาขาวิชาการศึกษาปฐมวัยชั้นปีที่ 5</t>
  </si>
  <si>
    <t>โครงการสร้างจิตอาสาบำเพ็ญสาธารณประโยชน์และรักษาสิ่งแวดล้อม</t>
  </si>
  <si>
    <t xml:space="preserve">โครงการเยาวชนทั่วถิ่นไทย เรียนรู้ได้ใต้ร่มพระบารมี </t>
  </si>
  <si>
    <t>โครงการค่ายราชพฤษ์</t>
  </si>
  <si>
    <t>12 ธ.ค. 64</t>
  </si>
  <si>
    <t xml:space="preserve">โครงการ พัฒนาคุณธรรมจริยธรรมและจรรยาบรรณวิชาชีพครู                                   </t>
  </si>
  <si>
    <t>โครงการบริหารจัดการภายในหน่วยงาน สาขาวิชาภาษาไทย</t>
  </si>
  <si>
    <t>สาขาวิชาภาษาไทย</t>
  </si>
  <si>
    <t>โครงการประชุมคณะกรรมการบริหารหลักสูตร สาขาวิชาหลักสูตรและการจัดการเรียนรู้</t>
  </si>
  <si>
    <t>โครงการจัดหาวัสดุอุปกรณ์เพื่อเพิ่มประสิทธิภาพการจัดการศึกษา หลักสูตร ค.ม. สาขาวิชาการบริหารการศึกษา</t>
  </si>
  <si>
    <t>โครงการจัดหาวัสดุอุปกรณ์เพื่อเพิ่มประสิทธิภาพการจัดการศึกษา หลักสูตร ปร.ด. สาขาวิชาการบริหารการศึกษา</t>
  </si>
  <si>
    <t xml:space="preserve"> โครงการจัดซื้อ จัดหาวัสดุอุปกรณ์เพื่อส่งเสริมประสิทธิภาพการจัดการเรียนรู้กลุ่มวิชาพื้นฐานการศึกษา</t>
  </si>
  <si>
    <t>โครงการจัดซื้อ จัดหาและซ่อมแซมวัสดุอุปกรณ์เพื่อการจัดการเรียนการสอนสาขาวิชาพลศึกษา</t>
  </si>
  <si>
    <t>โครงการบริหารจัดการหน่วยงานในการปฏิบัติงานอย่างมีธรรมาภิบาลและมีประสิทธิภาพเพิ่มขึ้น</t>
  </si>
  <si>
    <t xml:space="preserve">คณะวิทยาการจัดการ </t>
  </si>
  <si>
    <t>สาขาวิชาเศรษฐศาสตร์</t>
  </si>
  <si>
    <t>สาขาวิชาการสื่อสารมวลชน</t>
  </si>
  <si>
    <t>สาขาวิชาการตลาด</t>
  </si>
  <si>
    <t>สาขาวิชาการบริหารทรัพยากรมนุษย์</t>
  </si>
  <si>
    <t>สาขาวิชาคอมพิวเตอร์ธุรกิจ</t>
  </si>
  <si>
    <t>สาขาวิชาการบัญชี</t>
  </si>
  <si>
    <t>สาขาวิชาการท่องเที่ยวและการโรงแรม</t>
  </si>
  <si>
    <t>สาขาวิชาการจัดการ</t>
  </si>
  <si>
    <t>โครงการจัดหาวัสดุสำนักงานเพื่อเพิ่มประสิทธิภาพการบริหารจัดการสาขาวิชาการจัดการ</t>
  </si>
  <si>
    <t>สาขาวิชาการเงินและการธนาคาร</t>
  </si>
  <si>
    <t>สาขาวิชาเศรษฐศาสตร์ธุรกิจการค้าสมัยใหม่ CP ALL</t>
  </si>
  <si>
    <t>โครงการจัดหาวัสดุที่ใช้ในการเรียนการสอน สาขาวิชาการบริหารทรัพยากรมนุษย์</t>
  </si>
  <si>
    <t>โครงการจัดหาวัสดุการเรียนการสอนสาขาวิชาการท่องเที่ยวและการโรงแรม</t>
  </si>
  <si>
    <t>โครงการจัดหาวัสดุสำนักงานสาขาวิชาคอมพิวเตอร์ธุรกิจ</t>
  </si>
  <si>
    <t>ปริญญาโท เศรษฐศาสตร์ดิจิทัล</t>
  </si>
  <si>
    <t xml:space="preserve">โครงการประชาสัมพันธ์หลักสูตรมหาบัณฑิตสาขาวิชาเศรษฐศาสตร์ดิจิทัล  </t>
  </si>
  <si>
    <t>ตามกำหนดการส่วนกลาง</t>
  </si>
  <si>
    <t>โครงการพัฒนาความรู้และประสบการณ์แก่ศิษย์เก่าและศิษย์ปัจจุบัน</t>
  </si>
  <si>
    <t>โครงการบูรณาการความรู้ระหว่างคณาจารย์และนักศึกษาเศรษฐศาสตร์ธุรกิจการค้าสมัยใหม่กับบริษัท CP ALL</t>
  </si>
  <si>
    <t>สาขาวิชาเศรษฐศาสตร์การค้าสมัยใหม่ CP ALL</t>
  </si>
  <si>
    <t>โครงการอบรมศิลปะการป้องกันตัวนานาชาติสำหรับมัคคุเทศก์</t>
  </si>
  <si>
    <t>โครงการอบรมมัคคุเทศก์ทั่วไป (ต่างประเทศ)</t>
  </si>
  <si>
    <t>โครงการเตรียมความพร้อมสู่ชีวิตการทำงาน</t>
  </si>
  <si>
    <t xml:space="preserve">โครงการเสริมสร้างคุณธรรม จริยธรรมและสร้างความสัมพันธ์ </t>
  </si>
  <si>
    <t>โครงการสัมมนาเพื่อเตรียมความพร้อมสู่ตลาดแรงงาน</t>
  </si>
  <si>
    <t>โครงการพัฒนานักศึกษาให้มีความรู้ด้านเทคโนโลยีสารสนเทศในยุคดิจิตอล</t>
  </si>
  <si>
    <t>โครงการพัฒนาทักษะนักศึกษาสาขาวิชาการจัดการศตวรรษที่ 21</t>
  </si>
  <si>
    <t>โครงการอบรมโปรแกรมสำเร็จรูปทางสถิติสำหรับการวิจัยเพื่อเข้าสู่ศตวรรษที่ 21</t>
  </si>
  <si>
    <t>โครงการเสริมประสิทธิภาพนักศึกษาก่อนฝึกภาคปฏิบัติงาน สาขาวิชาเศรษฐศาสตร์ธุรกิจการค้าสมัยใหม่ คณะวิทยาการจัดการ</t>
  </si>
  <si>
    <t xml:space="preserve">โครงการฝึกปฏิบัติการด้านวิชาชีพนิเทศศาสตร์ </t>
  </si>
  <si>
    <t>โครงการพัฒนาความรู้และเสริมสร้างประสบการณ์นักศึกษาสาขาวิชาการจัดการให้เป็นบัณฑิตที่พึงประสงค์</t>
  </si>
  <si>
    <t>โครงการปฐมนิเทศนักศึกษาก่อนออกฝึกประสบการณ์วิชาชีพทางธุรกิจ</t>
  </si>
  <si>
    <t>ศูนย์ฝึกฯ/สำนักงานคณบดี</t>
  </si>
  <si>
    <t>โครงการเตรียมฝึกประสบการณ์วิชาชีพ ทางการจัดการ</t>
  </si>
  <si>
    <t>โครงการเตรียมฝึกประสบการณ์วิชาชีพการท่องเที่ยวและการโรงแรม</t>
  </si>
  <si>
    <t>โครงการพัฒนาทักษะการเรียนรู้และการใช้ชีวิตในมหาวิทยาลัย</t>
  </si>
  <si>
    <t>โครงการเสริมสร้างคุณธรรม จริยธรรมและจิตอาสาของนักศึกษาสาขาวิชาการจัดการ</t>
  </si>
  <si>
    <t>โครงการเศรษฐศาสตร์จิตอาสาพัฒนาชุมชน</t>
  </si>
  <si>
    <t>โครงการวิจัยคณะวิทยาการจัดการ  9 สาขา</t>
  </si>
  <si>
    <t>โครงการวิจัยสาขาวิชาการเงินและการธนาคาร</t>
  </si>
  <si>
    <t>โครงการบูรณาการการบริการวิชาการ วิจัย และวัฒนธรรมสาขาวิชาการจัดการ</t>
  </si>
  <si>
    <t xml:space="preserve">โครงการบริการวิชาการ Towels' Creation Workshop </t>
  </si>
  <si>
    <t xml:space="preserve">โครงการบริการวิชาการ Cocktail &amp; Mocktail Workshop </t>
  </si>
  <si>
    <t>โครงการบริการวิชาการสาขาวิชาคอมพิวเตอร์ธุรกิจ</t>
  </si>
  <si>
    <t>โครงการบายศรีสู่ขวัญนักศึกษาใหม่สาขาวิชาเศรษฐศาสตร์ คณะวิทยาการจัดการ</t>
  </si>
  <si>
    <t xml:space="preserve">โครงการจัดหาครุภัณฑ์เพื่อการศึกษา คณะวิทยาการจัดการ </t>
  </si>
  <si>
    <t>โครงการบริหารจัดการงานประกันคุณภาพการศึกษาภายในระดับคณะ</t>
  </si>
  <si>
    <t>โครงการเก็บข้อมูลเพื่อการประกันคุณภาพสาขาการจัดการ</t>
  </si>
  <si>
    <t>โครงการจัดหาสื่อ อุปกรณ์สำนักงานเพื่อเพิ่มประสิทธิภาพการบริหารจัดการหลักสูตรและการเรียนการสอน</t>
  </si>
  <si>
    <t>20 ธ.ค. 63</t>
  </si>
  <si>
    <t>10 - 11 ก.ค. 64</t>
  </si>
  <si>
    <t>19 เม.ย. 64</t>
  </si>
  <si>
    <t>อังกฤษ</t>
  </si>
  <si>
    <t>อังกฤษธุรกิจ</t>
  </si>
  <si>
    <t>โครงการพัฒนาบุคลากรสาขาวิชาการพัฒนาสังคม</t>
  </si>
  <si>
    <t>รัฐประศาสนศาสตร์</t>
  </si>
  <si>
    <t>โครงการพัฒนาและเพิ่มประสิทธิภาพคณาจารย์สาขาวิชานิติศาสตร์ให้มีทักษะความรู้ความเชี่ยวชาญทางด้านกฎหมาย</t>
  </si>
  <si>
    <t>โครงการพัฒนาบุคลากรกลุ่มวิชาประวัติศาสตร์</t>
  </si>
  <si>
    <t>โครงการจัดหาทรัพยากร วัสดุ และครุภัณฑ์เพื่อเพิ่มประสิทธิภาพการศึกษา สาขาวิชาภาษาอังกฤษธุรกิจ</t>
  </si>
  <si>
    <t>โครงการจัดหาวัสดุฝึกดนตรี</t>
  </si>
  <si>
    <t>โครงการจุลสารสาขาวิชาภาษาไทย</t>
  </si>
  <si>
    <t>โครงการทัศนศึกษาและดูงานสื่อสารมวลชน</t>
  </si>
  <si>
    <t>โครงการสนับสนุนการจัดสัมมนาและแข่งขันทักษะศิลปะดิจิทัล</t>
  </si>
  <si>
    <t>โครงการเตรียมความพร้อมก่อนฝึกประสบการณ์วิชาชีพกฎหมาย</t>
  </si>
  <si>
    <t>โครงการทุนอุดหนุนการวิจัยทางด้านมนุษยศาสตร์และสังคมศาสตร์ สำหรับคณาจารย์</t>
  </si>
  <si>
    <t>โครงการอนุรักษ์ ส่งเสริม สืบสานอัตลักษณ์ทางศิลปวัฒนธรรม สาขาวิชารัฐประศาสนศาสตร์</t>
  </si>
  <si>
    <t>โครงการจัดหาทรัพยากรเพื่อบริหารจัดการในด้านการเรียนการสอน คณะมนุษยศาสตร์และสังคมศาสตร์</t>
  </si>
  <si>
    <t>โครงการจัดหาทรัพยากรเพื่อเพิ่มประสิทธิภาพการศึกษา สาขาวิชารัฐประศาสนศาสตร์</t>
  </si>
  <si>
    <t>8,9</t>
  </si>
  <si>
    <t>โครงการประกันคุณภาพการศึกษา คณะมนุษยศาสตร์และสังคมศาสตร์</t>
  </si>
  <si>
    <t>โครงการพัฒนาบุคลากรสาขาวิชาภาษาไทยให้มีทักษะความรู้ความสามารถมากขึ้น</t>
  </si>
  <si>
    <t>โครงการพัฒนาบุคลากรสาขาวิชาดนตรี</t>
  </si>
  <si>
    <t>โครงการพัฒนาบุคลากร สาขาวิชาศิลปะดิจิทัล</t>
  </si>
  <si>
    <t>4,6</t>
  </si>
  <si>
    <t>สาขาวิชาคณิตศาสตร์</t>
  </si>
  <si>
    <t>โครงการพัฒนาบุคลากรสาขาวิชาเคมี</t>
  </si>
  <si>
    <t>สาขาวิชาเคมี</t>
  </si>
  <si>
    <t>โครงการเพิ่มศักยภาพอาจารย์สาขาวิชาวิทยาศาสตร์สิ่งแวดล้อม</t>
  </si>
  <si>
    <t>สาขาวิชาวิทยาศาสตร์สิ่งแวดล้อม</t>
  </si>
  <si>
    <t>โครงการพัฒนาศักยภาพการเรียนการสอนสาขาวิชานวัตกรรมสิ่งทอและการออกแบบ</t>
  </si>
  <si>
    <t>สาขาวิชานวัตกรรมสิ่งทอและการออกแบบ</t>
  </si>
  <si>
    <t>สาขาวิชานวัตกรรมอาหารและแปรรูป</t>
  </si>
  <si>
    <t>สาขาวิชาเทคโนโลยีสารสนเทศ</t>
  </si>
  <si>
    <t>โครงการส่งเสริมสนับสนุนบุคลากรวิทยาศาสตร์การกีฬา</t>
  </si>
  <si>
    <t>โครงการพัฒนาบุคลากรและส่งเสริมศักยภาพการวิจัยของคณาจารย์สาขาวิชาชีววิทยา</t>
  </si>
  <si>
    <t>โครงการทบทวนแผนยุทธศาสตร์และการจัดการเรียนรู้</t>
  </si>
  <si>
    <t>โครงการติดตามคุณภาพการจัดการเรียนการสอนสาขาวิชาเทคโนโลยีสารสนเทศ</t>
  </si>
  <si>
    <t>โครงการบริหารจัดการสาขาวิชาสถิติประยุกต์</t>
  </si>
  <si>
    <t xml:space="preserve">โครงการจัดหาวัสดุ อุปกรณ์และสารเคมี เพื่อเพิ่มประสิทธิภาพการจัดการศึกษาสาขาวิชาวิทยาศาสตร์สิ่งแวดล้อม  </t>
  </si>
  <si>
    <t>โครงการเพิ่มประสิทธิภาพและบำรุงรักษาห้องปฏิบัติการ จัดหาสื่อวัสดุอุปกรณ์เพื่อเพิ่มประสิทธิภาพการจัดการศึกษา</t>
  </si>
  <si>
    <t xml:space="preserve">โครงการสนับสนุนการจัดการเรียนการสอนสาขาวิชาวิทยาศาสตร์การกีฬา </t>
  </si>
  <si>
    <t>เตรียมความพร้อมก่อนเข้าเรียนสำหรับนักศึกษาใหม่สาขาวิชาสถิติประยุกต์</t>
  </si>
  <si>
    <t>โครงการเตรียมความพร้อมก่อนเข้าศึกษา</t>
  </si>
  <si>
    <t>โครงการสนับสนุนการเรียนการสอนนอกสถานที่สาขาวิชาเคมี</t>
  </si>
  <si>
    <t>โครงการเตรียมบัณฑิตสาขาวิชาวิทยาศาสตร์สิ่งแวดล้อมสู่ตลาดแรงงานอย่างมืออาชีพ</t>
  </si>
  <si>
    <t>โครงการศึกษาดูงานสาขาวิชานวัตกรรมสิ่งทอและการออกแบบ</t>
  </si>
  <si>
    <t>โครงการเตรียมความนักศึกษาสาขาวิชานวัตกรรมสิ่งทอและการออกแบบ</t>
  </si>
  <si>
    <t>โครงการพัฒนานักศึกษาด้านกิจกรรมสัมพันธ์พี่น้องไอที</t>
  </si>
  <si>
    <t>โครงการพัฒนาศักยภาพการเรียนการสอนนอกสถานที่วิชาชีพวิทยาศาสตร์การกีฬา</t>
  </si>
  <si>
    <t>สาขาวิชาวิทยาศาสตร์การกีฬา</t>
  </si>
  <si>
    <t>โครงการปฐมนิเทศและแนะแนวการใช้ชีวิตนักศึกษาใหม่</t>
  </si>
  <si>
    <t>โครงการพัฒนาภาวะผู้นำและการประกันคุณภาพการศึกษา</t>
  </si>
  <si>
    <t>อบรมเชิงปฏิบัติการการใช้โปรแกรม Microsoft Excel เพื่อการวิเคราะห์ข้อมูลทางสถิติ</t>
  </si>
  <si>
    <t>โครงการอบรมแนวทางการพัฒนาบุคลากรและนักศึกษาด้านข้อมูลสถิติ สู่ศตวรรษที่ 21</t>
  </si>
  <si>
    <t>โครงการอบรมเพื่อพัฒนาทักษะภาษาอังกฤษสำหรับนักศึกษาและคณาจารย์สาขาวิชาสถิติประยุกต์</t>
  </si>
  <si>
    <t xml:space="preserve"> โครงการอบรมเชิงปฏิบัติการวิธีการทำสำมะโน</t>
  </si>
  <si>
    <t>สาขาวิชาคณิตศาสคร์</t>
  </si>
  <si>
    <t>โครงการศึกษาดูงานด้านเทคโนโลยีสารสนเทศเพื่อพัฒนาคุณภาพบัณฑิต</t>
  </si>
  <si>
    <t>โครงการเตรียมความพร้อมก่อนเข้าศึกษาสาขาวิชาเทคโนโลยีสารสนเทศ</t>
  </si>
  <si>
    <t>โครงการยกระดับมาตฐานฝีมือด้านเทคโนโลยีสารสนเทศ</t>
  </si>
  <si>
    <t xml:space="preserve">โครงการพัฒนากิจกรรมนักศึกษาวิทยาศาสตร์การกีฬา </t>
  </si>
  <si>
    <t>โครงการอบรมเพื่อพัฒนาทักษะทางภาษาอังกฤษสำหรับนักศึกษาสาขาวิชาชีววิทยา</t>
  </si>
  <si>
    <t>โครงการเตรียมความพร้อมสำหรับนักศึกษาชั้นปีที่ 1 สาขาวิทยาศาสตร์สิ่งแวดล้อม</t>
  </si>
  <si>
    <t>โครงการทวนสอบวิชาแกนของคณะวิทยาศาสตร์</t>
  </si>
  <si>
    <t xml:space="preserve">นิเทศนักศึกษาฝึกประสบการณ์วิชาชีพ  </t>
  </si>
  <si>
    <t>นิเทศนักศึกษาฝึกประสบการณ์วิชาชีพวิทยาศาสตร์การกีฬา</t>
  </si>
  <si>
    <t xml:space="preserve">โครงการนิเทศนักศึกษาฝึกประสบการณ์วิชาชีพสาขาวิชาวิทยาศาสตร์สิ่งแวดล้อม </t>
  </si>
  <si>
    <t>โครงการนิเทศงานการฝึกประสบการณ์วิชาชีพสาธารณสุขชุมชน</t>
  </si>
  <si>
    <t>โครงการเตรียมความพร้อมก่อนฝึกประสบการณ์วิชาชีพนักศึกษาคณะวิทยาศาสตร์</t>
  </si>
  <si>
    <t>Big cleaning day</t>
  </si>
  <si>
    <t>โครงการจิตอาสาพัฒนานักศึกษา</t>
  </si>
  <si>
    <t xml:space="preserve">โครงการสนับสนุนการเผยแพร่บทความวิชาการและบทความวิจัยของคณาจารย์สาขาวิชาสถิติประยุกต์
</t>
  </si>
  <si>
    <t>โครงการสนับสนุนการวิจัยด้านเทคโนโลยีสารสนเทศ</t>
  </si>
  <si>
    <t>โครงการอบรมการประยุกต์ใช้สถิติเพื่อการวิจัยในชั้นเรียน</t>
  </si>
  <si>
    <t>โครงการบริการวิชาการสาขาวิชานวัตกรรมสิ่งทอและการออกแบบ</t>
  </si>
  <si>
    <t>โครงการบริการวิชาการภูมิศาสตร์และภูมิสารสนเทศสู่ชุมชนและท้องถิ่น</t>
  </si>
  <si>
    <t>โครงการอบรมเชิงปฏิบัติการด้านเทคโนโลยีสารสนเทศสู่การพัฒนาชุมชนอย่างยั่งยืน</t>
  </si>
  <si>
    <t>ฝึกปฏิบัติทักษะวิชาชีพวิทยาศาสตร์การกีฬา</t>
  </si>
  <si>
    <t>พิธีทำบุญสาขาวิชาสถิติประยุกต์และกีฬาสถิติสานสัมพันธ์</t>
  </si>
  <si>
    <t>โครงการจิตอาสาและส่งเสริมคุณธรรมจริยธรรมทํานุบํารุงศิลปวัฒนธรรมและศาสนาแก่นักศึกษา</t>
  </si>
  <si>
    <t>5</t>
  </si>
  <si>
    <t>โครงการบริหารงานสาขาวิชาสาธารณสุขศาสตร์</t>
  </si>
  <si>
    <t>โครงการประกันคุณภาพการศึกษา สาขาวิชาคณิตศาสตร์</t>
  </si>
  <si>
    <t>โครงการประกันคุณภาพการศึกษาสาขาวิชาเทคโนโลยีสารสนเทศ</t>
  </si>
  <si>
    <t>ประกันคุณภาพการศึกษาวิทยาศาสตร์การกีฬา</t>
  </si>
  <si>
    <t>สาขาวิชาวิทยาการคอมพิวเตอร์</t>
  </si>
  <si>
    <t>โครงการประกันคุณภาพการศึกษาสาขาวิชาวิทยาศาสตร์สิ่งแวดล้อม</t>
  </si>
  <si>
    <t>โครงการประกันคุณภาพหลักสูตรนวัตกรรมสิ่งทอและการออกแบบ</t>
  </si>
  <si>
    <t>รายจ่ายอื่น</t>
  </si>
  <si>
    <t>โครงการบริหารจัดการจัดเก็บและกำจัดสารเคมีอันตรายศูนย์วิทยาศาสตร์และวิทยาศาสตร์ประยุกต์</t>
  </si>
  <si>
    <t>โครงการพัฒนานักศึกษาตามอัตตลักษณ์ คณะเทคโนโลยีการเกษตร</t>
  </si>
  <si>
    <t>โครงการอบรมภาษาต่างประเทศและการใช้เทคโนโลยีสารสนเทศในการเรียน ยุค 4.0</t>
  </si>
  <si>
    <t xml:space="preserve">เทคโนโลยีการเกษตรจิตอาสา “เราทำความดีด้วยหัวใจ” </t>
  </si>
  <si>
    <t>3,5,8</t>
  </si>
  <si>
    <t>โครงการค่ายอาสาพัฒนาด้านการผลิตสัตว์แก่ชุมชน</t>
  </si>
  <si>
    <t>โครงการพัฒนาทักษะการเขียนบทความวิจัยเพื่อการตีพิมพ์เผยแพร่ในวารสาร ระดับนานาชาติ</t>
  </si>
  <si>
    <t xml:space="preserve">โครงการเลี้ยงสัตว์น้ำแบบพอเพียงและยั่งยืน </t>
  </si>
  <si>
    <t xml:space="preserve">ประกวดดาว เดือนคณะเทคโนโลยีการเกษตร และร้องเพลงมาร์ชมหาวิทยาลัย </t>
  </si>
  <si>
    <t>พิธีอัญเชิญตราพระราชลัญจกรและมอบเครื่องหมายสัญญาลักษณ์ นักศึกษาชั้นปีที่ 1 คณะเทคโนโลยีการเกษตร</t>
  </si>
  <si>
    <t>พัฒนาคุณธรรม จริยธรรมของนักศึกษาคณะเทคโนโลยีการเกษตร</t>
  </si>
  <si>
    <t>โครงการบริหารจัดการสาขาวิชาสัตวศาสตร์</t>
  </si>
  <si>
    <t>โครงการจัดการความรู้ด้านการประกันคุณภาพแก่นักศึกษา และบุคลากร</t>
  </si>
  <si>
    <t>9 - 11 ก.ค. 64</t>
  </si>
  <si>
    <t xml:space="preserve">โครงการปัจฉิมนิเทศนักศึกษา และเตรียมความพร้อมทักษะพื้นฐานในการทำงานของนักศึกษา คณะเทคโนโลยีการเกษตร </t>
  </si>
  <si>
    <t>โรงเรียนสาธิต มหาวิทยาลัยราชภัฏบุรีรัมย์</t>
  </si>
  <si>
    <t>โครงการพัฒนาบุคลากรเพื่อเพิ่มประสิทธิภาพการสอนและการวิจัย</t>
  </si>
  <si>
    <t>สำนักงานคณะเทคโนโลยีอุตสาหกรรม</t>
  </si>
  <si>
    <t>สาขาวิชาเทคโนโลยีวิศวกรรมโยธา</t>
  </si>
  <si>
    <t>สาขาวิชาเทคโนโลยีสถาปัตยกรรม</t>
  </si>
  <si>
    <t>สาขาวิชาวิศวกรรมการจัดการอุตสาหกรรม</t>
  </si>
  <si>
    <t>12 พ.ย. 64</t>
  </si>
  <si>
    <t>โครงการสร้างจิตอาสาให้กับนักศึกษาสาขาวิชาเทคโนโลยีวิศวกรรมอิเล็กทรอนิกส์</t>
  </si>
  <si>
    <t>การวิจัยเพื่อติดตามและพัฒนาศักยภาพบัณฑิต คณะเทคโนโลยีอุตสาหกรรม</t>
  </si>
  <si>
    <t>โครงการพัฒนาทักษะทฤษฎีและปฏิบัติดนตรี</t>
  </si>
  <si>
    <t>64-01-4001</t>
  </si>
  <si>
    <t xml:space="preserve">หมายเหตุ : </t>
  </si>
  <si>
    <r>
      <t xml:space="preserve">1. ชื่องาน/โครงการ </t>
    </r>
    <r>
      <rPr>
        <sz val="14"/>
        <color theme="1"/>
        <rFont val="TH SarabunPSK"/>
        <family val="2"/>
      </rPr>
      <t>จัดการศึกษาคณะวิทยาการจัดการ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</si>
  <si>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คณบดีคณะวิทยาการจัดการ</t>
    </r>
  </si>
  <si>
    <t xml:space="preserve">   4. พัฒนานักศึกษาให้มีคุณลักษณะบัณฑิตที่พึงประสงค์ที่มุ่งคุณลักษณะบัณฑิตในศตวรรษที่ 21</t>
  </si>
  <si>
    <r>
      <t xml:space="preserve">1. ชื่องาน/โครงการ </t>
    </r>
    <r>
      <rPr>
        <sz val="14"/>
        <color theme="1"/>
        <rFont val="TH SarabunPSK"/>
        <family val="2"/>
      </rPr>
      <t>จัดการศึกษาคณะวิทยาศาสตร์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</si>
  <si>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คณบดีคณะวิทยาศาสตร์</t>
    </r>
  </si>
  <si>
    <t>โครงการประชาสัมพันธ์และแนะแนวการศึกษาต่อสาขาวิชาวิทยาศาสตร์สิ่งแวดล้อม</t>
  </si>
  <si>
    <t>โครงการพัฒนาสมรรถนะอาจารย์และนักวิจัยเพื่อผลิตผลงานวิชาการทางวิทยาศาสตร์</t>
  </si>
  <si>
    <t>อบรมบุคลิกภาพและแนะแนวทางประกอบอาชีพสำหรับนักศึกษาสาขาวิชาสถิติประยุกต์</t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</si>
  <si>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หัวหน้าศูนย์วิทยาศาสตร์และวิทยาศาสตร์ประยุกต์</t>
    </r>
  </si>
  <si>
    <r>
      <t xml:space="preserve">1. ชื่องาน/โครงการ </t>
    </r>
    <r>
      <rPr>
        <sz val="14"/>
        <color theme="1"/>
        <rFont val="TH SarabunPSK"/>
        <family val="2"/>
      </rPr>
      <t>จัดการศึกษาคณะเทคโนโลยีการเกษตร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</si>
  <si>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คณบดีคณะเทคโนโลยีการเกษตร</t>
    </r>
  </si>
  <si>
    <t>หมายเหตุ :</t>
  </si>
  <si>
    <r>
      <t xml:space="preserve">1. ชื่องาน/โครงการ </t>
    </r>
    <r>
      <rPr>
        <sz val="14"/>
        <color theme="1"/>
        <rFont val="TH SarabunPSK"/>
        <family val="2"/>
      </rPr>
      <t>จัดการศึกษาคณะเทคโนโลยีอุตสาหกรรม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</si>
  <si>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คณบดีคณะเทคโนโลยีอุตสาหกรรม</t>
    </r>
  </si>
  <si>
    <r>
      <t xml:space="preserve">1. ชื่องาน/โครงการ </t>
    </r>
    <r>
      <rPr>
        <sz val="14"/>
        <color theme="1"/>
        <rFont val="TH SarabunPSK"/>
        <family val="2"/>
      </rPr>
      <t>จัดการศึกษาคณะพยาบาลศาสตร์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</si>
  <si>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คณบดีคณะพยาบาลศาสตร์</t>
    </r>
  </si>
  <si>
    <t>หมายเหตุ</t>
  </si>
  <si>
    <r>
      <t xml:space="preserve">1. ชื่องาน/โครงการ </t>
    </r>
    <r>
      <rPr>
        <sz val="14"/>
        <color theme="1"/>
        <rFont val="TH SarabunPSK"/>
        <family val="2"/>
      </rPr>
      <t>จัดการศึกษาโรงเรียนสาธิต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</si>
  <si>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ผู้อำนวยการโรงเรียนสาธิตมหาวิทยาลัยราชภัฏบุรีรัมย์</t>
    </r>
  </si>
  <si>
    <r>
      <t xml:space="preserve">1. ชื่องาน/โครงการ </t>
    </r>
    <r>
      <rPr>
        <sz val="14"/>
        <color theme="1"/>
        <rFont val="TH SarabunPSK"/>
        <family val="2"/>
      </rPr>
      <t>จัดการศึกษาคณะมนุษยศาสตร์และสังคมศาสตร์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</si>
  <si>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คณบดีคณะมนุษยศาสตร์และสังคมศาสตร์</t>
    </r>
  </si>
  <si>
    <r>
      <t xml:space="preserve">1. ชื่องาน/โครงการ </t>
    </r>
    <r>
      <rPr>
        <sz val="14"/>
        <color theme="1"/>
        <rFont val="TH SarabunPSK"/>
        <family val="2"/>
      </rPr>
      <t>จัดการศึกษาคณะครุศาสตร์</t>
    </r>
  </si>
  <si>
    <r>
      <t>2. หน่วยงาน/ผู้รับผิดชอบ</t>
    </r>
    <r>
      <rPr>
        <sz val="14"/>
        <color theme="1"/>
        <rFont val="TH SarabunPSK"/>
        <family val="2"/>
      </rPr>
      <t xml:space="preserve"> คณบดีคณะครุศาสตร์</t>
    </r>
  </si>
  <si>
    <t>โครงการอบรมเตรียมความพร้อมของนักศึกษาสาขาวิชาภาษาอังกฤษ ชั้นปีที่ 1</t>
  </si>
  <si>
    <t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คณะมนุษยศาสตร์และสังคมศาสตร์</t>
  </si>
  <si>
    <t>โครงการพัฒนาศักยภาพนักศึกษาคณะวิทยาการจัดการเพื่อรองรับการสร้างวิศวกรสังคมสู่การพัฒนาชุมชนแบบบูรณาการ</t>
  </si>
  <si>
    <t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คณะวิทยาศาสตร์</t>
  </si>
  <si>
    <t>โครงการพัฒนาศักยภาพนักศึกษาคณะวิทยาศาสตร์เพื่อรองรับการสร้างวิศวกรสังคมสู่การพัฒนาชุมชนแบบบูรณาการ</t>
  </si>
  <si>
    <t>โครงการพัฒนาศักยภาพนักศึกษาคณะเทคโนโลยีการเกษตรเพื่อรองรับการสร้างวิศวกรสังคมสู่การพัฒนาชุมชนแบบบูรณาการ</t>
  </si>
  <si>
    <t>โครงการพัฒนาศักยภาพนักศึกษาคณะเทคโนโลยีอุตสาหกรรมเพื่อรองรับการสร้างวิศวกรสังคมสู่การพัฒนาชุมชนแบบบูรณาการ</t>
  </si>
  <si>
    <t xml:space="preserve">งบแผ่นดิน : เบิกจากแผนงานโครงการยุทธศาสตร์มหาวิทยาลัยราชภัฏเพื่อการพัฒนาท้องถิ่น </t>
  </si>
  <si>
    <t>65-01-2002</t>
  </si>
  <si>
    <t>1 ต.ค. 64 - 30 ก.ย. 65</t>
  </si>
  <si>
    <t>ธ.ค. 64,
ก.พ.,พ.ค. 65</t>
  </si>
  <si>
    <t>ต.ค.64,
ม.ค.,พ.ค. 65</t>
  </si>
  <si>
    <t>1 ต.ค. 64 - 31 พ.ค. 65</t>
  </si>
  <si>
    <t>20 ต.ค. 64 ,18 เม.ย. 65</t>
  </si>
  <si>
    <t>22 เม.ย. 65</t>
  </si>
  <si>
    <t>พ.ย.64, พ.ค.65</t>
  </si>
  <si>
    <t>23 พ.ย.64, 
19 มิ.ย.65</t>
  </si>
  <si>
    <t>1 พ.ย.64 - 31 พ.ค. 65</t>
  </si>
  <si>
    <t>1 ต.ค.64 - 31 พ.ค. 65</t>
  </si>
  <si>
    <t>16 มี.ค. 65</t>
  </si>
  <si>
    <t>1 ต.ค. 64 - 31 พ.ค.65</t>
  </si>
  <si>
    <t>สรุปข้อมูลแผนการจัดโครงการปีงบประมาณ 2565 คณะครุศาสตร์</t>
  </si>
  <si>
    <t>65-01-2001</t>
  </si>
  <si>
    <t>สาขาวิชาเทคโนโลยีและนวัตกรรมการศึกษา</t>
  </si>
  <si>
    <t>1 - 8 ม.ค. 65</t>
  </si>
  <si>
    <t>โครงการสนับสนุนงบประมาณพัฒนาศักยภาพทางวิชาการของอาจารย์และนักศึกษา สาขาวิชาวิทยาศาสตร์ทั่วไป</t>
  </si>
  <si>
    <t>สาขาวิชาวิทยาศาสตร์ทั่วไป</t>
  </si>
  <si>
    <t>1 พ.ย. 64 - 15 พ.ค. 65</t>
  </si>
  <si>
    <t xml:space="preserve">  1 ต.ค. 64 -    15 พ.ค. 65</t>
  </si>
  <si>
    <t xml:space="preserve">สาขาวิชาคณิตศาสตร์ </t>
  </si>
  <si>
    <t>สาขาวิชาภาษาอังกฤษ</t>
  </si>
  <si>
    <t>โครงการพัฒนาบุคคลกรสาขาวิชาฟิสิกส์เพื่อเพิ่มประสิทธิภาพในการทำงาน</t>
  </si>
  <si>
    <t>สาขาวิชาฟิสิกส์</t>
  </si>
  <si>
    <t>1 ต.ค. 64 - 31 มี.ค. 65</t>
  </si>
  <si>
    <t>สาขาวิชาสังคมศึกษา</t>
  </si>
  <si>
    <t>23 - 24 เม.ย. 65</t>
  </si>
  <si>
    <t>โครงการพัฒนาศักยภาพอาจารย์ดนตรีศึกษาในระดับบัณฑิตศึกษา</t>
  </si>
  <si>
    <t>หลักสูตรดนตรีศึกษา</t>
  </si>
  <si>
    <t>4 เม.ย 65</t>
  </si>
  <si>
    <t>ฝ่ายบริหารและแผนงาน</t>
  </si>
  <si>
    <t>โครงการส่งเสริม สนับสนุน และพัฒนาอาจารย์เข้าสู่ตำแหน่งทางวิชาการ</t>
  </si>
  <si>
    <t>สาขาดนตรีศึกษา   (ป.ตรี)</t>
  </si>
  <si>
    <t>21 - 22 มี.ค. 65</t>
  </si>
  <si>
    <t>โครงการจัดการความรู้ด้านการวิจัยและการจัดการเรียนการสอนคณะครุศาสตร์</t>
  </si>
  <si>
    <t>19 พ.ย. 64</t>
  </si>
  <si>
    <t>โครงการการเพิ่มประสิทธิภาพการเรียนการสอนภาษาอังกฤษ</t>
  </si>
  <si>
    <t>หลักสูตรการสอนภาษาอังกฤษ</t>
  </si>
  <si>
    <t>โครงการติดตามการดำเนินการปรับปรุงหลักสูตรครุศาสตรบัณฑิต สาขาวิชาภาษาอังกฤษ</t>
  </si>
  <si>
    <t>โครงการการพัฒนาหลักสูตร ค.ม.การบริหารการศึกษา</t>
  </si>
  <si>
    <t>หลักสูตรบริหารการศึกษา</t>
  </si>
  <si>
    <t>14 พ.ย. 64</t>
  </si>
  <si>
    <t>โครงการการพัฒนาหลักสูตร ปร.ด. การบริหารการศึกษา</t>
  </si>
  <si>
    <t>15 พ.ย. 64</t>
  </si>
  <si>
    <t>15 พ.ย. 64 - 31 ธ.ค. 64</t>
  </si>
  <si>
    <t>โครงการจัดหาสื่อวัสดุอุปกรณ์ ครุภัณฑ์ ตำรา เพื่อการเรียนการสอนสาขาวิชาการศึกษาปฐมวัย</t>
  </si>
  <si>
    <t>สาขาวิชาการศึกษาปฐมวัย</t>
  </si>
  <si>
    <t>1 - 15 ม.ค. 65</t>
  </si>
  <si>
    <t xml:space="preserve"> 1 - 15 ม.ค. 65</t>
  </si>
  <si>
    <t>โครงการอบรมปรับพื้นฐานเตรียมความพร้อมก่อนเรียนของนักศึกษาสาขาวิชาเทคโนโลยีและนวัตกรรมการศึกษา ชั้นปีที่ 1</t>
  </si>
  <si>
    <t>22 - 23 พ.ค. 65</t>
  </si>
  <si>
    <t xml:space="preserve">โครงการเตรียมความพร้อมนักศึกษาใหม่ สาขาวิชานาฏศิลป์ </t>
  </si>
  <si>
    <t>สาขาวิชานาฏศิลป์</t>
  </si>
  <si>
    <t>21 - 23 พ.ค.65</t>
  </si>
  <si>
    <t>13 - 17 ก.พ. 65</t>
  </si>
  <si>
    <t>11 - 26 พ.ค. 65</t>
  </si>
  <si>
    <t>1 ม.ย. - 31 พ.ค. 65</t>
  </si>
  <si>
    <t xml:space="preserve">โครงการปฐมนิเทศเตรียมความพร้อมนักศึกษาใหม่ สาขาวิชาพลศึกษา     </t>
  </si>
  <si>
    <t>สาขาวิชาพลศึกษา</t>
  </si>
  <si>
    <t>28 พ.ค. 65</t>
  </si>
  <si>
    <t>กิจกรรมปรับพื้นฐานเตรียมความพร้อมก่อนเรียนของนักศึกษาสาขาวิชาการศึกษาปฐมวัย ชั้นปีที่ 1</t>
  </si>
  <si>
    <t>21 - 22 พ.ค.65</t>
  </si>
  <si>
    <t>โครงการปรับพื้นฐานนักศึกษา และสานสัมพันธ์น้องพี่หลักสูตรและการจัดการเรียนรู้</t>
  </si>
  <si>
    <t>หลักสูตรและการจัดการเรียยนรู้</t>
  </si>
  <si>
    <t>8 ต.ค. 64</t>
  </si>
  <si>
    <t>โครงการพัฒนาทักษะทางวิชาการสำหรับนักศึกษาชั้นปีที่ 3 คณะครุศาสตร์</t>
  </si>
  <si>
    <t>กลุ่มวิชาจิตวิทยาและการแนะแนว</t>
  </si>
  <si>
    <t>15 - 16 ม.ค. 65</t>
  </si>
  <si>
    <t>โครงการนำเสนอผลงานวิจัย
นาฏการ 2564 "นาฏยประดิษฐ์  ครั้งที่  13"</t>
  </si>
  <si>
    <t>1 - 20 มี.ค. 65</t>
  </si>
  <si>
    <t>โครงการการจัดการองค์ความรู้ด้านจารีตนาฏศิลป์ไทย "ไหว้ครู ครอบครูด้านนาฏศิลป์"</t>
  </si>
  <si>
    <t>3 - 4 ก.ค. 65</t>
  </si>
  <si>
    <t>โครงการพัฒนาองค์ความรู้ด้านนาฏศิลป์</t>
  </si>
  <si>
    <t>26 - 27 ก.พ. 65</t>
  </si>
  <si>
    <t>โครงการสร้างค่านิยมองค์กรสาขาวิชาดนตรีศึกษา</t>
  </si>
  <si>
    <t>17 - 28 ต.ค. 65</t>
  </si>
  <si>
    <t xml:space="preserve">โครงการพัฒนาศักยภาพนักศึกษาและอาจารย์ สาขาวิชาพลศึกษา  </t>
  </si>
  <si>
    <t>1 ก.พ. - 30 มี.ค. 65</t>
  </si>
  <si>
    <t>โครงการปฐมนิเทศและเตรียมความพร้อมนักศึกษาใหม่ สาขาวิชาสังคมศึกษา</t>
  </si>
  <si>
    <t>18 พ.ค. 65</t>
  </si>
  <si>
    <t>สัมมนาสานสัมพันธ์น้องพี่สาขาวิชาสังคมศึกษา</t>
  </si>
  <si>
    <t>30 พ.ค. 65</t>
  </si>
  <si>
    <t>โครงการอบรมเศรษฐกิจพอเพียงและอนุรักษ์สิ่งแวดล้อมนักศึกษาสาขาวิชาสังคมศึกษา</t>
  </si>
  <si>
    <t>22  ม.ค. 65</t>
  </si>
  <si>
    <t>โครงการอบรมคุณธรรมจริยธรรมนักศึกษาสาขาวิชาสังคมศึกษา</t>
  </si>
  <si>
    <t>15 ม.ค. 65</t>
  </si>
  <si>
    <t>โครงการอบรมพัฒนาภาวะผู้นำนักศึกษาสาขาวิชาสังคมศึกษา</t>
  </si>
  <si>
    <t>16 - 17 ก.ค. 65</t>
  </si>
  <si>
    <t>17 ธ.ค. 64</t>
  </si>
  <si>
    <t>14 ม.ค. 65</t>
  </si>
  <si>
    <t>โครงการอบรมเชิงปฏิบัติการเสริมความเป็นครู</t>
  </si>
  <si>
    <t>20 - 24 ก.ค.65</t>
  </si>
  <si>
    <t>โครงการเตรียมความพร้อมความเป็นครูดนตรีของนักศึกษาระดับบัณฑิตศึกษา</t>
  </si>
  <si>
    <t>โครงการสัมมนาทางดนตรีศึกษาะดับบัณฑิตศึกษา</t>
  </si>
  <si>
    <t>3 ธ.ค. 64</t>
  </si>
  <si>
    <t>โครงการฝึกอบรมการวัดและประเมินสมรรถนะผู้เรียน</t>
  </si>
  <si>
    <t>กลุ่มวิชาทดสอบและวิจัยทางการศึกษา</t>
  </si>
  <si>
    <t>ม.ค. 65</t>
  </si>
  <si>
    <t xml:space="preserve">โครงการพัฒนานักศึกษาตามอัตลักษณ์และค่านิยมของคณะครุศาสตร์ </t>
  </si>
  <si>
    <t>โครงการฝึกอบรมบุคลากรทางการลูกเสือ</t>
  </si>
  <si>
    <t>1 ก.พ. - 30 เม.ย. 65</t>
  </si>
  <si>
    <t>โครงการการเพิ่มประสิทธิภาพด้านวิชาการการวิจัยและคอมพิวเตอร์สำหรับนักศึกษาการสอนภาษาอังกฤษ</t>
  </si>
  <si>
    <t>โครงการพัฒนากระบวนการเรียนรู้แบบร่วมมือ Active Learning</t>
  </si>
  <si>
    <t>กลุ่มวิชาหลักสูตรและการสอน</t>
  </si>
  <si>
    <t>11 ก.พ. 65</t>
  </si>
  <si>
    <t>26 ก.พ. 65</t>
  </si>
  <si>
    <t>25 พ.ย. 64 - 30 เม.ย. 65</t>
  </si>
  <si>
    <t>4 ธ.ค. 64</t>
  </si>
  <si>
    <t>4 - 8 ม.ค. 65</t>
  </si>
  <si>
    <t>โครงการพัฒนาศักยภาพนักศึกษาสาขาวิชานาฏศิลป์ด้านภาษาอังกฤษและเทคโนโลยี</t>
  </si>
  <si>
    <t>17 - 18 ก.ค. 65</t>
  </si>
  <si>
    <t xml:space="preserve">20 - 21 พ.ย. 64  </t>
  </si>
  <si>
    <t>17 - 18 ธ.ค. 65</t>
  </si>
  <si>
    <t>โครงการนำเสนอผลงานนักศึกษาสาขาวิชาดนตรีศึกษา</t>
  </si>
  <si>
    <t>21 - 22 ก.พ. 65</t>
  </si>
  <si>
    <t>โครงการพัฒนานักศึกษาให้มีคุณลักษณะที่พึงประสงค์มุ่งสู่คุณลักษณะบัณฑิตในศตวรรษที่ 21 : การพัฒนาคุณธรรม จริยธรรม ของนักศึกษาสาขาวิชาคณิตศาสตร์ คณะครุศาสตร์</t>
  </si>
  <si>
    <t xml:space="preserve"> 6 พ.ย. 64 </t>
  </si>
  <si>
    <t xml:space="preserve">โครงการพัฒนานักศึกษาให้มีคุณลักษณะที่พึงประสงค์มุ่งสู่คุณลักษณะบัณฑิตในศตวรรษที่ 21 : กิจกรรมรุ่นพี่แนะแนวการสอบบรรจุครูผู้ช่วยวิชาเอกคณิตศาสตร์ </t>
  </si>
  <si>
    <t xml:space="preserve"> 22 ม.ค. 65</t>
  </si>
  <si>
    <t>โครงการพัฒนานักศึกษาให้มีคุณลักษณะที่พึงประสงค์มุ่งสู่คุณลักษณะบัณฑิตในศตวรรษที่ 21 : การแข่งขันหมากกระดานทางคณิตศาสตร์</t>
  </si>
  <si>
    <t xml:space="preserve"> 27 พ.ย. 64 </t>
  </si>
  <si>
    <t>โครงการพัฒนานักศึกษาให้มีคุณลักษณะที่พึงประสงค์มุ่งสู่คุณลักษณะบัณฑิตในศตวรรษที่ 21 : กีฬาน้องพี่ชาวคณิตศาสตร์</t>
  </si>
  <si>
    <t xml:space="preserve"> 23 ม.ค. 65</t>
  </si>
  <si>
    <t>โครงการพัฒนานักศึกษาให้มีคุณลักษณะที่พึงประสงค์มุ่งสู่คุณลักษณะบัณฑิตในศตวรรษที่ 21 : กิจกรรมสัมมนาทางวิชาการของนักศึกษาสาขาวิชาคณิตศาสตร์</t>
  </si>
  <si>
    <t>29 - 30 ม.ค. 65</t>
  </si>
  <si>
    <t>โครงการพัฒนานักศึกษาให้มีคุณลักษณะที่พึงประสงค์มุ่งสู่คุณลักษณะบัณฑิตในศตวรรษที่ 21 : การจัดการเรียนรู้แบบ Active Learning</t>
  </si>
  <si>
    <t>18 - 19 ธ.ค. 64</t>
  </si>
  <si>
    <t>โครงการพัฒนานักศึกษาให้มีคุณลักษณะที่พึงประสงค์มุ่งสู่คุณลักษณะบัณฑิตในศตวรรษที่ 21 :ปรับความรู้พื้นฐานทางคณิตศาสตร์สำหรับนักศึกษาสาขาวิชาคณิตศาสตร์ ชั้นปีที่ 1</t>
  </si>
  <si>
    <t>28 - 29 พ.ค. 65</t>
  </si>
  <si>
    <t xml:space="preserve">โครงการพัฒนานักศึกษาให้มีคุณลักษณะที่พึงประสงค์มุ่งสู่คุณลักษณะบัณฑิตในศตวรรษที่ 21  สาขาวิชาศิลปศึกษา
</t>
  </si>
  <si>
    <t>สาขาวิชาศิลปศึกษา</t>
  </si>
  <si>
    <t>1 มี.ค. 65</t>
  </si>
  <si>
    <t>โครงการเตรียมความพร้อมนักศึกษาสาขาวิชาภาษาอังกฤษ ชั้นปีที่ 4 ก่อนออกฝึกประสบการณ์วิชาชีพครูในสถานศึกษา</t>
  </si>
  <si>
    <t>26 - 28 พ.ย.64</t>
  </si>
  <si>
    <t>โครงการเตรียมความพร้อมสำหรับการเรียนหลักสูตรครุศาสตรบัณฑิตสาขาวิชาฟิสิกส์ ปีการศึกษา 2565</t>
  </si>
  <si>
    <t>โครงการ  "เตรียมความพร้อมสู่การเป็นครูฟิสิกส์"</t>
  </si>
  <si>
    <t>6 - 7 พ.ย. 64</t>
  </si>
  <si>
    <t>โครงการพัฒนาและส่งเสริมทักษะการสื่อสารภาษาอังกฤษสำหรับนักศึกษาหลักสูตรครุศาสตรบัณฑิตสาขาฟิสิกส์ (Table Talk)</t>
  </si>
  <si>
    <t>โครงการ อบรมหลักการกพื้นฐาน เทคนิคการเลือกใช้เครื่องมือวิทยาศาสตร์ขั้นสูง การวิเคราะห์ข้อมูลต่อการทำวิจัยการศึกษาฟิสิกส์และฟิสิกส์ประยุกต์</t>
  </si>
  <si>
    <t>8 - 25  ม.ค. 65</t>
  </si>
  <si>
    <t>โครงการพัฒนาภาษาอังกฤษสำหรับนักศึกษา</t>
  </si>
  <si>
    <t>19 ก.พ. 65</t>
  </si>
  <si>
    <t>กิจกรรมพัฒนานักศึกษาสาขาวิชาการศึกษาปฐมวัย ชั้นปีที่ 1 - 4</t>
  </si>
  <si>
    <t>22 - 23 ม.ค.65</t>
  </si>
  <si>
    <t>กิจกรรมอบรมสัมมนานักศึกษาชั้นปีที่ 3</t>
  </si>
  <si>
    <t>3 - 5 ก.พ. 65</t>
  </si>
  <si>
    <t>โครงการพัฒนาบคลิกภาพและวิถีทัศน์ความเป็นครูยุคใหม่</t>
  </si>
  <si>
    <t>12 - 13 มี.ค. 65</t>
  </si>
  <si>
    <t>สัมมนาวิชาการและเตรียมความพร้อมเข้าสู่วิชาชีพครูสังคมศึกษา</t>
  </si>
  <si>
    <t>5 - 7 ก.พ. 65</t>
  </si>
  <si>
    <t>โครงการเพิ่มประสิทธิภาพนักศึกษาเพื่อการเป็นผู้บริหารในศตวรรษ
ที่ 21</t>
  </si>
  <si>
    <t>18 ก.พ. 65</t>
  </si>
  <si>
    <t>18 มี.ค. 65</t>
  </si>
  <si>
    <t>โครงการพัฒนานวัตกรรมการเรียนรู้แบบห้องเรียนกลับด้าน (Flipped Classroom) บูรณาการ TPACK เพื่อการจัดการเรียนรู้ในศตวรรษที่ 21</t>
  </si>
  <si>
    <t>หลักสูตรเทคโนโลยีการศึกษาและคอมพิวเตอร์ศึกษา (ปริญญาโท)</t>
  </si>
  <si>
    <t>22 ต.ค. 64</t>
  </si>
  <si>
    <t>โครงการพัฒนานวัตกรรมการศึกษาในศตวรรษที่ 21 Active learning and Constructivism</t>
  </si>
  <si>
    <t>30 เม.ย.65</t>
  </si>
  <si>
    <t>21 พ.ย. 64</t>
  </si>
  <si>
    <t xml:space="preserve">ส่งเสริมสนับสนุนรูปแบบกระบวนการเรียนการสอนสู่โลกศตวรรษที่ ๒๑ (โครงการอบรมเชิงปฏิบัติการสืบทอดทำนองร้อยกรองไทย)  </t>
  </si>
  <si>
    <t xml:space="preserve">1,5 </t>
  </si>
  <si>
    <t>11 พ.ย. 64</t>
  </si>
  <si>
    <t xml:space="preserve">โครงการส่งเสริมสนับสนุนรูปแบบกระบวนการเรียนการสอนสู่โลกศตวรรษที่ 21 : (โครงการศึกษาเรียนรู้เพื่อวิชาการและวิชาชีพครู)	</t>
  </si>
  <si>
    <t>1 - 3 ก.พ. 65</t>
  </si>
  <si>
    <t>โครงการพลวัตภาษาไทยในศตวรรษที่ 21</t>
  </si>
  <si>
    <t>8 - 9 ม.ค. 65</t>
  </si>
  <si>
    <t>โครงการเตรียมความพร้อมขอใบประกอบวิชาชีพครูสำหรับนักศึกษาคณะครุศาสตร์</t>
  </si>
  <si>
    <t>18 - 19 ธ.ค. , 25 - 26 ธ.ค.64</t>
  </si>
  <si>
    <t>โครงการพัฒนานักศึกษาครูให้มีคุณลักษณะที่พึงประสงค์มุ่งสู่คุณลักษณะบัณฑิตในศตวรรษที่ 21</t>
  </si>
  <si>
    <t>18 ต.ค. 64 - 15 ก.ค.65</t>
  </si>
  <si>
    <t>โครงการเตรียมความพร้อมเข้าสู่วิชาชีพครู  สำหรับครูนาฏศิลป์</t>
  </si>
  <si>
    <t>15 - 25 ก.พ. 65</t>
  </si>
  <si>
    <t>5 มี.ค. 65</t>
  </si>
  <si>
    <t>31 ต.ค. 64</t>
  </si>
  <si>
    <t>15 พ.ค. 65</t>
  </si>
  <si>
    <t>โครงการฝึกประสบการณ์วิชาชีพระหว่างเรียน</t>
  </si>
  <si>
    <t>โครงการนิเทศการสอนและติดตามผลการฝึกประสบการณ์วิชาชีพครูในสถานศึกษา</t>
  </si>
  <si>
    <t>ฝ่ายฝึกประสบการณ์วิชาชีพครู</t>
  </si>
  <si>
    <t>โครงการอบรมสัมมนาสำหรับอาจารย์และนักศึกษาเกี่ยวกับฝึกประสบการณ์วิชาชีพครู</t>
  </si>
  <si>
    <t>โครงการนาฏการท้องถิ่นอาสา</t>
  </si>
  <si>
    <t>11 - 12 มิ.ย. 65</t>
  </si>
  <si>
    <t xml:space="preserve">1 - 26 ธ.ค. 64  </t>
  </si>
  <si>
    <t xml:space="preserve">โครงการพลศึกษาจิตอาสาพัฒนาโรงเรียนและชุมชน </t>
  </si>
  <si>
    <t>29 ม.ค. 65</t>
  </si>
  <si>
    <t>31 มี.ค. 65</t>
  </si>
  <si>
    <t>โครงการสร้างภาวะผู้นำและจิตอาสาสำหรับนักศึกษาครู</t>
  </si>
  <si>
    <t xml:space="preserve">โครงการพัฒนาศักยภาพทางด้านวิชาการและงานวิจัยสำหรับคณาจารย์สาขาวิชาพลศึกษา </t>
  </si>
  <si>
    <t xml:space="preserve"> 12 ก.พ. 65</t>
  </si>
  <si>
    <t>30 เม.ย. 65</t>
  </si>
  <si>
    <t>24 ธ.ค. 64</t>
  </si>
  <si>
    <t>โครงการเพิ่มประสิทธิภาพด้านการวิจัย สำหรับนักศึกษาหลักสูตรครุศาสตรมหาบัณฑิต สาขาวิชาหลักสูตรและการจัดการเรียนรู้</t>
  </si>
  <si>
    <t>17 ม.ย. 65</t>
  </si>
  <si>
    <t>โครงการเพิ่มประสิทธิภาพด้านการวิจัย สำหรับนักศึกษาดนตรีศึกษาระดับบัณฑิตศึกษา</t>
  </si>
  <si>
    <t>16 ก.พ. 65</t>
  </si>
  <si>
    <t>โครงการส่งเสริม สนับสนุนการจัดทำและเผยแพร่ผลงานวิจัยของอาจารย์และนักศึกษาคณะครุศาสตร์</t>
  </si>
  <si>
    <t>ฝ่ายวิจัย บริการฯ</t>
  </si>
  <si>
    <t>ธ.ค. 64 - มี.ค. 65</t>
  </si>
  <si>
    <t xml:space="preserve">3,8
  </t>
  </si>
  <si>
    <t>โครงการทุนอุดหนุนวิจัยคณะครุศาสตร์</t>
  </si>
  <si>
    <t>โครงการดาราศาสตร์สัญจร 2565</t>
  </si>
  <si>
    <t>โครงการอบรมการจัดประสบการณ์ระดับปฐมวัยแบบ NewNormal</t>
  </si>
  <si>
    <t>18 ธ.ค. 64</t>
  </si>
  <si>
    <t>20 มิ.ย. 64</t>
  </si>
  <si>
    <t>โครงการยกระดับคุณภาพการศึกษาโรงเรียนในพระราชดำริ</t>
  </si>
  <si>
    <t>ก.พ. - เม.ย. 65</t>
  </si>
  <si>
    <t>โครงการพัฒนาหลักสูตรระยะสั้นทางคณิตศาสตร์เพื่อพัฒนาท้องถิ่น</t>
  </si>
  <si>
    <t>โครงการบริการวิชาการทางพลศึกษาสู่ท้องถิ่น</t>
  </si>
  <si>
    <t xml:space="preserve"> 25 ก.พ. 65</t>
  </si>
  <si>
    <t>โครงการพัฒนาองค์ความรู้สู่ชุมชน  คณะครุศาสตร์</t>
  </si>
  <si>
    <t>โครงการการบริหารจัดการด้านวัฒนธรรม "วิพิธทัศนา"</t>
  </si>
  <si>
    <t>โครงการเผยแพร่ศิลปวัฒนธรรม
ทั้งในประเทศและต่างประเทศ  สาขาวิชานาฏศิลป์</t>
  </si>
  <si>
    <t>โครงการเผยแพรศิลปะและวัฒนธรรมสาขาดนตรีศึกษา</t>
  </si>
  <si>
    <t>โครงการชาวฟิสิกส์ร้อยดวงใจใฝ่ธรรมะ  ครั้งที่ 11</t>
  </si>
  <si>
    <t>26 ม.ค. 65</t>
  </si>
  <si>
    <t>โครงการฟิสิกส์ส่งเสริม สืบสานวัฒนธรรมไทย ครั้งที่ 9</t>
  </si>
  <si>
    <t>26 ม.ค.65</t>
  </si>
  <si>
    <t>โครงการกีฬาสานสัมพันธ์น้องพี่ฟิสิกส์ ครั้งที่ 10</t>
  </si>
  <si>
    <t>16 ธ.ค. 64</t>
  </si>
  <si>
    <t>โครงการสานสัมพันธ์น้องพี่ ฟิสิกส์ปีใหม่ 2565</t>
  </si>
  <si>
    <t>โครงการ สานสายใยจากพี่สู่น้องฟิสิกส์ 2565</t>
  </si>
  <si>
    <t>9 พ.ค. 65 - 30 มิ.ย. 65</t>
  </si>
  <si>
    <t>โครงการไหว้ครู สู่ขวัญ ส่องทาง สร้าง "คน" ฟิสิกส์ 2565</t>
  </si>
  <si>
    <t>โครงการสืบสานวัฒนธรรมและกิจกรรมพลศึกษาสานสัมพันธ์</t>
  </si>
  <si>
    <t xml:space="preserve"> 2 ก.ค. 65</t>
  </si>
  <si>
    <t>โครงการบริหารจัดการและสร้างมาตรฐานงานด้านทำนุบำรุงศิลปวัฒนธรรม  คณะครุศาสตร์</t>
  </si>
  <si>
    <t xml:space="preserve"> โครงการทำนุบำรุงศิลปวัฒนธรรมและส่งเสริมประเพณีวัฒนธรรมของมหาวิทยาลัย และท้องถิ่น</t>
  </si>
  <si>
    <t>16 ม.ค. - 31 พ.ค. 65</t>
  </si>
  <si>
    <t>8 ต.ค. 64 
24 ธ.ค. 64 
11 มี.ค. 65 
27 พ.ค. 65</t>
  </si>
  <si>
    <t>โครงการบริหารจัดการองค์กรคณะครุศาสตร์  ปีงบประมาณ  2565</t>
  </si>
  <si>
    <r>
      <t xml:space="preserve">โครงการปฐมนิเทศอาจารย์ใหม่และบุคลากรสายสนับสนุน </t>
    </r>
    <r>
      <rPr>
        <b/>
        <sz val="12"/>
        <color theme="1"/>
        <rFont val="TH SarabunPSK"/>
        <family val="2"/>
      </rPr>
      <t xml:space="preserve"> </t>
    </r>
  </si>
  <si>
    <t xml:space="preserve"> 3 มิ.ย. 65</t>
  </si>
  <si>
    <t>โครงการจัดซื้อ จัดหาวัสดุอุปกรณ์เพื่อส่งเสริมประสิทธิภาพการจัดการเรียนรู้ กลุ่มวิชาหลักสูตรและการสอน</t>
  </si>
  <si>
    <t xml:space="preserve">14 ต.ค. 64 - 11 ม.ค. 65 </t>
  </si>
  <si>
    <t>โครงการจัดหาวัสดุเพื่อการจัดการเรียนการสอนสาขาวิชานาฏศิลป์  ปีงบประมาณ  2565</t>
  </si>
  <si>
    <t>1 ต.ค - 20 ธ.ค. 64</t>
  </si>
  <si>
    <t>โครงการจัดหาวัสดุอุปกรณ์สาขาวิชาสังคมศึกษา</t>
  </si>
  <si>
    <t>โครงการจัดหาวัสดุสำนักงานสาขาวิชาดนตรีศึกษา</t>
  </si>
  <si>
    <t>1-15 ม.ค. 65</t>
  </si>
  <si>
    <t>14 ต.ค. 64</t>
  </si>
  <si>
    <t>โครงการจัดหาทรัพยากรเพื่อการเรียนการสอน สาขาวิชาภาษาอังกฤษ</t>
  </si>
  <si>
    <t>1 ต.ค. 64 - 15 พ.ค. 65</t>
  </si>
  <si>
    <t>โครงการจัดหาทรัพยากรเพื่อบริหารจัดการหน่วยงาน ปีงบประมาณ 2565</t>
  </si>
  <si>
    <t>1 ต.ค. 64</t>
  </si>
  <si>
    <t>1  ต.ค. 64 - 30 มี.ค. 65</t>
  </si>
  <si>
    <t>โครงการจัดซื้อ จัดหาวัสดุสำนักงานสาขาวิชาพลศึกษา</t>
  </si>
  <si>
    <t>โครงการจัดซื้อวัสดุ สาขาวิชาหลักสูตรและการจัดการเรียนรู้</t>
  </si>
  <si>
    <t>21 ต.ค. 64
26 ม.ค. 65
7 ก.ค. 65</t>
  </si>
  <si>
    <t>โครงการจัดซื้อ จัดหาวัสดุอุปกรณ์เพื่อส่งเสริมประสิทธิภาพการจัดการเรียนรู้ สาขาเทคโนโลยีการศึกษาและคอมพิวเตอร์ศึกษา (ปริญญาโท)</t>
  </si>
  <si>
    <t xml:space="preserve">14  ต.ค. 64 - 11 ม.ค. 65 </t>
  </si>
  <si>
    <t>โครงการจัดซื้อวัสดุสาขาวิชาดนตรีศึกษาระดับบัณฑิตศึกษา</t>
  </si>
  <si>
    <t>10 ต.ค. 64</t>
  </si>
  <si>
    <t>โครงการจัดหาทรัพยากรเพื่อบริหารจัดการหน่วยงาน  ปีงบประมาณ  2565  กลุ่มวิชาทดสอบและวิจัยทางการศึกษา</t>
  </si>
  <si>
    <t>โครงการจัดหาครุภัณฑ์คณะครุศาสตร์ ประจำปีงบประมาณ  2565</t>
  </si>
  <si>
    <t>โครงการจัดหาอุปกรณ์และส่งเสริมสิ่งแวดล้อมเพื่อเพิ่มประสิทธิภาพการศึกษาคณะครุศาสตร์  ปีงบประมาณ  2565</t>
  </si>
  <si>
    <t>8 - 25 มี.ค.65</t>
  </si>
  <si>
    <t xml:space="preserve">20 ส.ค. 64 - 30 ธ.ค. 64 </t>
  </si>
  <si>
    <t>โครงการการดำเนินงานเพื่อการจัดการเรียนการสอนสาขาวิชาการสอนภาษาอังกฤษ</t>
  </si>
  <si>
    <t>1 ต.ค. 64 - 20  พ.ค. 65</t>
  </si>
  <si>
    <t>4 เม.ย. 65</t>
  </si>
  <si>
    <t>โครงการทวนสอบผลสัมฤทธิ์ของนักศึกษา และพัฒนาหลักสูตรฟิสิกส์</t>
  </si>
  <si>
    <t xml:space="preserve"> 14 พ.ค..65</t>
  </si>
  <si>
    <t xml:space="preserve">ทวนสอบผลสัมฤทธิ์กลุ่มวิชาหลักสูตรและการสอน     </t>
  </si>
  <si>
    <t>โครงการทวนสอบและปรับปรุงรายวิชากลุ่มพื้นฐานการศึกษา</t>
  </si>
  <si>
    <t>1 - 30 ต.ค. 64</t>
  </si>
  <si>
    <t>10 พ.ค. 65</t>
  </si>
  <si>
    <t>โครงการทวนสอบผลสัมฤทธิ์ทางการเรียนกลุ่มวิชาชีพครู คณะครุศาสตร์</t>
  </si>
  <si>
    <t>1 เม.ย.65 - 15 พ.ค. 65</t>
  </si>
  <si>
    <t>โครงการประกันคุณภาพการศึกษาภายใน ประจำปีการศึกษา 2564</t>
  </si>
  <si>
    <t xml:space="preserve"> โครงการพัฒนาผู้นำนักศึกษาและประกันคุณภาพการศึกษา</t>
  </si>
  <si>
    <t>9 - 10 เม.ย.65</t>
  </si>
  <si>
    <t>โครงการกีฬาสาธิตราชภัฏสัมพันธ์</t>
  </si>
  <si>
    <t>20 - 22 เม.ย. 65</t>
  </si>
  <si>
    <t>1 ต.ค. 64 - 30ก.ย.65</t>
  </si>
  <si>
    <t>สรุปข้อมูลแผนการจัดโครงการปีงบประมาณ 2565 คณะวิทยาการจัดการ</t>
  </si>
  <si>
    <t>26 มิ.ย. 65</t>
  </si>
  <si>
    <t>15 มี.ค. 65</t>
  </si>
  <si>
    <t>โครงการปรับปรุงหลักสูตรเศรษฐศาสตรมหาบัณฑิต สาขาวิชาเศรษฐศาสตร์ดิจิทัล</t>
  </si>
  <si>
    <t>สาขาวิชาเศรษฐศาสตร์ดิจิทัล ป.โท</t>
  </si>
  <si>
    <t>โครงการสนับสนุนทางวิชาการผลิตสื่อ / ตำราคำสอนทางวิชาการ</t>
  </si>
  <si>
    <t>โครงการปรับปรุงเพิ่มประสิทธิภาพห้องปฏิบัติการสู่ความเป็นเลิศและปรับปรุงอาคารสถานที่</t>
  </si>
  <si>
    <t>27 - 30 พ.ย. 64</t>
  </si>
  <si>
    <t>30 ต.ค. 64 - 30 เม.ย. 65</t>
  </si>
  <si>
    <t>โครงการแนะแนวการศึกษาต่อเชิงรุกในโรงเรียนมัธยมศึกษาตอนปลาย รุ่นพี่สู่รุ่นน้องสาขาวิชาการเงินฯ</t>
  </si>
  <si>
    <t>19 ม.ค. 65</t>
  </si>
  <si>
    <t>โครงการเผยแพร่ประชาสัมพันธ์หลักสูตรสาขาวิชาการจัดการ</t>
  </si>
  <si>
    <t>30 ต.ค. 64 - 30 มี.ค.  65</t>
  </si>
  <si>
    <t>12 ก.ค. 65</t>
  </si>
  <si>
    <t>โครงการปฐมนิเทศนักศึกษาใหม่ ประจำปีการศึกษา 2565</t>
  </si>
  <si>
    <t>15 มิ.ย. 65</t>
  </si>
  <si>
    <t>20 มิ.ย. 65</t>
  </si>
  <si>
    <t>25 พ.ค. 65</t>
  </si>
  <si>
    <t>9 พ.ค. 65</t>
  </si>
  <si>
    <t>โครงการสัมมนาผู้นำนักศึกษาของคณะวิทยาการจัดการ ครั้งที่ 11</t>
  </si>
  <si>
    <t>โครงการกีฬาสานสัมพันธ์น้อง - พี่สีชมพู ประจำปีการศึกษา 2564</t>
  </si>
  <si>
    <t>1 มี.ค. - 30 พ.ค. 65</t>
  </si>
  <si>
    <t>โครงการปฐมนิเทศและเตรียมความพร้อมสำหรับนักศึกษาใหม่ สาขาการเงินและการธนาคาร</t>
  </si>
  <si>
    <t>20 ก.ค. 65</t>
  </si>
  <si>
    <t>10 - 15 พ.ย. 64</t>
  </si>
  <si>
    <t>27 พ.ค. 65</t>
  </si>
  <si>
    <t xml:space="preserve">โครงการเสริมทักษะการเรียนรู้และนวัตกรรมด้านการบริหารทรัพยากรมนุษย์ในองค์การสมัยใหม่ </t>
  </si>
  <si>
    <t>6 ก.พ. 65</t>
  </si>
  <si>
    <t>โครงการเสริมสร้างทักษะการเรียนรู้ของนักศึกษาสู่ความเป็นเลิศ</t>
  </si>
  <si>
    <t>20 - 21 พ.ย. 64</t>
  </si>
  <si>
    <t>โครงการเสริมทักษะการเรียนรู้ด้วยการคิดเชิงระบบ</t>
  </si>
  <si>
    <t>โครงการเสริมทักษะนักศึกษาเพื่อเข้าสู่
อาชีพ สาขาวิชาการบริหารทรัพยากร
มนุษย์ คณะวิทยาการจัดการ</t>
  </si>
  <si>
    <t>15 ต.ค. 64 - 15 พ.ค. 65</t>
  </si>
  <si>
    <t>โครงการปรับพื้นฐานเพื่อเตรียมความพร้อมก่อนเข้าศึกษาในหลักสูตรบริหารธุรกิจบัณฑิต สาขาวิชาการบริหารทรัพยากรมนุษย์ ปีการศึกษา 2565 ทาง Online</t>
  </si>
  <si>
    <t>1 - 30 มิ.ย. 65</t>
  </si>
  <si>
    <t>โครงการบริการวิชาการ การพัฒนาบุคลิกภาพ คุณธรรม จริยธรรม จัดดอกไม้</t>
  </si>
  <si>
    <t>5 ก.พ. 65</t>
  </si>
  <si>
    <t>โครงการบริการวิชาการ อาหารไทย เพื่อการท่องเที่ยว</t>
  </si>
  <si>
    <t>7 ธ.ค. 64</t>
  </si>
  <si>
    <t>โครงการสัมมนาทางการท่องเที่ยว</t>
  </si>
  <si>
    <t>โครงการอบรมการปฐมพยาบาลเบื้องต้นและการดูแลผู้สูงอายุในงานมัคคุเทศก์</t>
  </si>
  <si>
    <t>1 ธ.ค. 64</t>
  </si>
  <si>
    <t>23 - 24 พ.ค. 65</t>
  </si>
  <si>
    <t>โครงการเตรียมความพร้อมเข้าสู่ตลาดแรงงานของบัณฑิต สาขาวิชาการบัญชี ประจำปีการศึกษา 2564</t>
  </si>
  <si>
    <t>5 มี.ค 65</t>
  </si>
  <si>
    <t>โครงการอบรมสัมมนาเชิงปฏิบัติการการโรงแรม</t>
  </si>
  <si>
    <t>10 ก.ค. 65</t>
  </si>
  <si>
    <t>18 ธ.ค. 64 - 24 ก.ค. 65</t>
  </si>
  <si>
    <t>17 ก.ค. 65</t>
  </si>
  <si>
    <t>3 ก.ค. 65</t>
  </si>
  <si>
    <t>โครงการปฐมนิเทศนักศึกษา สาขาวิชาคอมพิวเตอร์ธุรกิจ</t>
  </si>
  <si>
    <t>15 - 16 พ.ค. 65</t>
  </si>
  <si>
    <t xml:space="preserve">โครงการพัฒนานักศึกษาสาขาวิชาเศรษฐศาสตร์ด้านภาษาอังกฤษเพื่อธุรกิจการค้าสมัยใหม่ </t>
  </si>
  <si>
    <t>25 - 30 ม.ค. 65</t>
  </si>
  <si>
    <t>โครงการพัฒนานักศึกษาเศรษฐศาสตร์ด้านเทคโนโลยีคอมพิวเตอร์เพื่อธุรกิจการค้าสมัยใหม่</t>
  </si>
  <si>
    <t>โครงการอบรมโปรแกรมสำเร็จรูปทางสถิติสำหรับการวิจัยเพื่อเข้าสู่
ศตวรรษที่ 21</t>
  </si>
  <si>
    <t>โครงการส่งเสริมนักศึกษานำเสนองานวิชาการ และเพื่อเข้าสู่การแข่งขัน</t>
  </si>
  <si>
    <t>10 ม.ค. - 31 พ.ค. 65</t>
  </si>
  <si>
    <t>โครงการพัฒนานักศึกษาเสริมทักษะการเรียนรู้ในศตวรรษที่ 21 ด้าน ICT Literacy การฝึกทักษะการสร้าง PIKTOCHART เพื่อการนำเสนองานบริหารทรัพยากรมนุษย์ทาง Online</t>
  </si>
  <si>
    <t>4 - 5 มิ.ย. 65</t>
  </si>
  <si>
    <t xml:space="preserve">โครงการพัฒนาบุคลิกภาพ การมีวินัย และจรรยาบรรณวิชาชีพของนักศึกษาสาขาวิชาการบัญชี ปีการศึกษา 2564 </t>
  </si>
  <si>
    <t>20 พ.ย. 64</t>
  </si>
  <si>
    <t>โครงการอบรมเชิงปฏิบัติการ การพัฒนาทักษะนักศึกษาด้านการปิดงบการงินและการอ่านรายงานทางการเงิน ประจำปีการศึกษา 2564</t>
  </si>
  <si>
    <t>26 - 27 มี.ค. 65</t>
  </si>
  <si>
    <t>26 - 27 มิ.ย. 65</t>
  </si>
  <si>
    <t>7 - 8 พ.ย. 64</t>
  </si>
  <si>
    <t>โครงการเสริมทักษะพัฒนาพื้นฐานผู้เรียน</t>
  </si>
  <si>
    <t>1 พ.ค. - 31 ก.ค. 65</t>
  </si>
  <si>
    <t xml:space="preserve">โครงการสัมมนาวิชาชีพนักสื่อสารมวลชน สาขาวิชาการสื่อสารมวลชน </t>
  </si>
  <si>
    <t>20 ต.ค. 64</t>
  </si>
  <si>
    <t>2 พ.ย. 64 - 19 ก.พ. 65</t>
  </si>
  <si>
    <t>1 มิ.ย 65</t>
  </si>
  <si>
    <t>โครงการเตรียมฝึกประสบการณ์วิชาชีพทางธุรกิจเพื่อเตรียมความพร้อมสู่การเป็นบัณฑิตที่มีคุณลักษณะที่พึ่งประสงค์</t>
  </si>
  <si>
    <t>โครงการพัฒนาบุคลิกภาพของนักศึกษาก่อนออกฝึกประสบการณ์วิชาชีพของนักศึกษาสาขาวิชาเศรษฐศาสตร์</t>
  </si>
  <si>
    <t>31 ก.ค. 65</t>
  </si>
  <si>
    <t>โครงการจัดส่งนักศึกษาสาขาวิชาเศรษฐศาสตร์ธุรกิจการค้าสมัยใหม่ (CP ALL) เพื่อไปฝึกปฏิบัติงาน</t>
  </si>
  <si>
    <t>19 มิ.ย. 65</t>
  </si>
  <si>
    <t>โครงการติดตามประเมินผลการฝึกประสบการณ์วิชาชีพของนักศึกษา สาขาวิชาการตลาด ปีการศึกษา 2565</t>
  </si>
  <si>
    <t>25 ต.ค. 64 - 11 ก.พ. 65</t>
  </si>
  <si>
    <t>โครงการติดตามประเมินผลการฝึกประสบการณ์วิชาชีพของนักศึกษา สาขาวิชาการสื่อสารมวลชน 
ปีการศึกษา 2565</t>
  </si>
  <si>
    <t>โครงการกิจกรรมวันเด็กแห่งชาติ ประจำปี 2565</t>
  </si>
  <si>
    <t>8 ม.ค. 65</t>
  </si>
  <si>
    <t>12 ม.ค. 65</t>
  </si>
  <si>
    <t>13 -15 มี.ค. 65</t>
  </si>
  <si>
    <t>23 ก.ค. 65</t>
  </si>
  <si>
    <t xml:space="preserve">โครงการจิตอาสาและพัฒนาคุณธรรม จริยธรรม สาขาวิชาการบริหารทรัพยากรมนุษย์ </t>
  </si>
  <si>
    <t>26 - 27 ม.ค. 65</t>
  </si>
  <si>
    <t>โครงการจิตอาสาพัฒนาสังคมสาขาวิชาการท่องเที่ยวและการโรงแรม</t>
  </si>
  <si>
    <t>13 -14 พ.ย. 64</t>
  </si>
  <si>
    <t>1 ธ.ค. 64, 24 ก.ค 65</t>
  </si>
  <si>
    <t>โครงการจิตอาสาออกแบบโฆษณาธุรกิจออนไลน์เพื่อท้องถิ่น</t>
  </si>
  <si>
    <t>19 - 20 ธ.ค. 64</t>
  </si>
  <si>
    <t>27 มิ.ย. 65</t>
  </si>
  <si>
    <t>โครงการวิจัยภาวะการมีงานทำและความพึงพอใจผู้ใช้บัณฑิต คณะวิทยาการจัดการ มหาวิทยาลัยราชภัฏบุรีรัมย์</t>
  </si>
  <si>
    <t>โครงการวิจัยทางการบริหารทรัพยากรมนุษย์</t>
  </si>
  <si>
    <t>โครงการวิจัย เรื่อง ปัจจัยการพัฒนานักศึกษา การส่งเสริมและเตรียมความพร้อมด้วยสิ่งสนับสนุนการเรียนรู้ สาขาวิชาคอมพิวเตอร์ธุรกิจ</t>
  </si>
  <si>
    <t>20 ก.พ. 65</t>
  </si>
  <si>
    <t xml:space="preserve">โครงการบริการวิชาการแก่ชุมชน สาขาวิชาการสื่อสารมวลชน </t>
  </si>
  <si>
    <t>26 พ.ย. 64</t>
  </si>
  <si>
    <t>8 พ.ย. 64</t>
  </si>
  <si>
    <t>โครงการบริการบูรณาการการเรียนการสอนด้านการโฆษณาและการออกแบบตราสินค้าเพื่อการพัฒนาผลิตภัณฑ์ชุมชนท้องถิ่นอย่างยั่งยืน</t>
  </si>
  <si>
    <t xml:space="preserve">18 ธ.ค. 64 </t>
  </si>
  <si>
    <t>โครงการบูรณาการบริการวิชาการแก่ชุมชน คณะวิทยาการจัดการ  ภายใต้ศาสตร์พระราชาวิถีเกษตรพอเพียง ให้กับชุมชน</t>
  </si>
  <si>
    <t>18 ก.ค. 65</t>
  </si>
  <si>
    <t>15 ก.ค. 65</t>
  </si>
  <si>
    <t>13 - 14 มี.ค. 65</t>
  </si>
  <si>
    <t>โครงการจัดซื้อวัสดุเรียนการสอน สาขาวิชาเศรษฐศาสตร์การค้าสมัยใหม่ คณะวิทยาการจัดการ</t>
  </si>
  <si>
    <t>โครงการจัดหาวัสดุที่ใช้เพื่อการเรียนการสอน สาขาวิชาการสื่อสารมวลชน</t>
  </si>
  <si>
    <t>โครงการจัดหาวัสดุ อุปกรณ์เพื่อจัดการเรียนการสอน สาขาวิชาการบัญชี 
 ประจำปีการศึกษา 2564”</t>
  </si>
  <si>
    <t>โครงการจัดซื้อวัสดุบริหารจัดการงานฝ่ายวิชาการ</t>
  </si>
  <si>
    <t xml:space="preserve">โครงการจัดหาครุภัณฑ์สาขาวิชาเศรษฐศาสตร์ธุรกิจการค้าสมัยใหม่ </t>
  </si>
  <si>
    <t xml:space="preserve">โครงการจัดหาครุภัณฑ์ สาขาวิชาคอมพิวเตอร์ธุรกิจ </t>
  </si>
  <si>
    <t>โครงการจัดซื้อครุภัณฑ์ สาขาวิชาการสื่อสารมวลชน</t>
  </si>
  <si>
    <t>โครงการสัมมนาจัดทำแผนยุทธศาสตร์เพื่อการพัฒนาหลักสูตรของสาขาวิชา ประจำปี 2565</t>
  </si>
  <si>
    <t>27 - 28 มี.ค. 65</t>
  </si>
  <si>
    <t xml:space="preserve">สรุปข้อมูลแผนการจัดโครงการปีงบประมาณ 2565 คณะเทคโนโลยีอุตสาหกรรม </t>
  </si>
  <si>
    <t>65-01-7001</t>
  </si>
  <si>
    <t>พัฒนาทักษะด้านวิชาชีพและวิชาการ สาขาวิชาวิศวกรรมการจัดการอุตสาหกรรม</t>
  </si>
  <si>
    <t>โครงการพัฒนาบุคลากรและผลงานทางวิชาการ สาขาวิชาเทคโนโลยีวิศวกรรมไฟฟ้า</t>
  </si>
  <si>
    <t>สาขาวิชาเทคโนโลยีวิศวกรรมไฟฟ้า</t>
  </si>
  <si>
    <t>โครงการพัฒนาบุคลากร สาขาวิชาเทคโนโลยีวิศวกรรมโยธา</t>
  </si>
  <si>
    <t>โครงการพัฒนาบุคลากรเพื่อเพิ่มประสิทธิภาพในการทำงาน  สาขาวิชาศิลปะและการออกแบบ</t>
  </si>
  <si>
    <t xml:space="preserve">สาขาวิชาศิลปะและการออกแบบ </t>
  </si>
  <si>
    <t>สาขาวิชาวิชาเทคโนโลยีเซรามิกส์และการออกแบบ</t>
  </si>
  <si>
    <t>โครงการการศึกษาอบรมและพัฒนาศักยภาพอาจารย์เพื่อเพิ่มประสิทธิภาพในการทำงาน สาขาวิชาเทคโนโลยีวิศวกรรมอิเล็กทรอนิกส์</t>
  </si>
  <si>
    <t>สาขาวิชาเทคโนโลยีวิศวกรรมอิเล็กทรอนิกส์</t>
  </si>
  <si>
    <t>พัฒนาอาจารย์ ผลงานทางวิชาการ และนิเทศนักศึกษาสหกิจศึกษา   สาขาวิชาเทคโนโลยีสถาปัตยกรรม</t>
  </si>
  <si>
    <t>โครงการจัดทำหลักสูตรและปรับปรุงหลักสูตรระยะสั้นทางเทคโนโลยี คณะเทคโนโลยีอุตสาหกรรม</t>
  </si>
  <si>
    <t>ปรับปรุงหลักสูตรตามกรอบมาตรฐานTQFและพัฒนากระบวนการเรียนการสอนบูรณาการวิจัย การบริการวิชาการและทำนุศิลปะวัฒนธรรม สาขาวิชาวิศวกรรมการจัดการอุตสาหกรรม</t>
  </si>
  <si>
    <t xml:space="preserve"> โครงการปรับปรุงและพัฒนาหลักสูตร  สาขาวิชาเทคโนโลยีวิศวกรรมโยธา</t>
  </si>
  <si>
    <t>1 - 31 ธ.ค. 64</t>
  </si>
  <si>
    <t>โครงการพัฒนาหลักสูตรตามกรอบมาตรฐานคุณวุฒิอุดมศึกษา สาขาวิชาเทคโนโลยีวิศวกรรมอิเล็กทรอนิกส์</t>
  </si>
  <si>
    <t xml:space="preserve"> การพัฒนาและบำรุงรักษาระบบเทคโนโลยีสารสนเทศ  คณะเทคโนโลยีอุตสาหกรรม</t>
  </si>
  <si>
    <t>1,3,4</t>
  </si>
  <si>
    <t>โครงการสนับสนุนการจัดการเทคโนโลยีสารสนเทศ  สาขาวิชาวิชาเทคโนโลยีเซรามิกส์และการออกแบบ</t>
  </si>
  <si>
    <t>การจัดหาสื่อ อุปกรณ์ ระบบสารสนเทศ และปรับปรุงห้องปฎิบัติการ ห้องฝึกอบรมและบริการวิชาการ สาขาวิชาวิศวกรรมการจัดการอุตสาหกรรม</t>
  </si>
  <si>
    <t>การประชาสัมพันธ์การรับนักศึกษาเข้าศึกษาต่อในหลักสูตรของคณะเทคโนโลยีอุตสาหกรรม</t>
  </si>
  <si>
    <t>ประชาสัมพันธ์และเตรียมความพร้อมสำหรับนักศึกษาใหม่ สาขาวิชาเทคโนโลยีวิศวกรรมไฟฟ้า</t>
  </si>
  <si>
    <t>12 พ.ย. 65</t>
  </si>
  <si>
    <t>โครงการประชาสัมพันธ์หลักสูตร  สาขาวิชาเทคโนโลยีวิศวกรรมโยธา</t>
  </si>
  <si>
    <t>โครงการพัฒนากระบวนรับนักศึกษาสาขาวิชาศิลปะและการออกแบบ</t>
  </si>
  <si>
    <t>โครงการพัฒนากระบวนการรับนักศึกษาและแนะแนวการศึกษาในหลักสูตร สาขาวิชาเทคโนโลยีวิศวกรรมอิเล็กทรอนิกส์</t>
  </si>
  <si>
    <t>1 ต.ค 64 - 20 ก.พ 65</t>
  </si>
  <si>
    <t>โครงการพัฒนานักศึกษาตามอัตลักษณ์และค่านิยมขององค์กร คณะเทคโนโลยีอุตสาหกรรม</t>
  </si>
  <si>
    <t>พัฒนานักศึกษาตามอัตลักษณ์ค่านิยมขององค์กรและส่งเสริมการเรียนรู้ตามศตวรรษที่ 21 สาขาวิชาวิศวกรรมการจัดการอุตสาหกรรม</t>
  </si>
  <si>
    <t>1,3,5,8</t>
  </si>
  <si>
    <t>โครงการพัฒนานักศึกษาตามอัตลักษณ์และค่านิยมขององค์กร สาขาวิชาเทคโนโลยีวิศวกรรมไฟฟ้า</t>
  </si>
  <si>
    <t>เทคโนโลยีวิศวกรรมไฟฟ้า</t>
  </si>
  <si>
    <t>21 ธ.ค. 64</t>
  </si>
  <si>
    <t>พัฒนาทักษะวิชาการและวิชาชีพของนักศึกษาและศิษย์เก่า  สาขาวิชาเทคโนโลยี วิศวกรรมโยธา</t>
  </si>
  <si>
    <t>3 - 31 ม.ค. 65</t>
  </si>
  <si>
    <t>โครงการพัฒนานักศึกษาตามอัตลักษณ์และค่านิยมขององค์กร สาขาวิชาศิลปะและการออกแบบ</t>
  </si>
  <si>
    <t>20 มี.ค. 65</t>
  </si>
  <si>
    <t>โครงการพัฒนานักศึกษาให้มีคุณลักษณะที่พึงประสงค์มุ่งสู่คุณลักษณะบัณฑิตในศตวรรษที่ 21 สาขาวิชาเทคโนโลยีวิศวกรรมอิเล็กทรอนิกส์</t>
  </si>
  <si>
    <t>โครงการนิเทศนักศึกษาฝึกประสบการณ์วิชาชีพ  สาขาวิชาเทคโนโลยีวิศวกรรมโยธา</t>
  </si>
  <si>
    <t>16 - 20 มี.ค. 65</t>
  </si>
  <si>
    <t>โครงการพระราชดำริจิตอาสา  คณะเทคโนโลยีอุตสาหกรรม “เราทำความดี ด้วยหัวใจ”</t>
  </si>
  <si>
    <t>โครงการพัฒนาบุคลากรเพื่อเพิ่มประสิทธิภาพงานวิจัย คณะเทคโนโลยีอุตสาหกรรม</t>
  </si>
  <si>
    <t>1,2,5,6</t>
  </si>
  <si>
    <t>ระบบและกลไกการบริหารจัดการงานวิจัย ต่อยอดองค์รู้วิจัย คณะเทคโนโลยีอุตสาหกรรม</t>
  </si>
  <si>
    <t>โครงการสร้างสรรค์ศิลปวัฒนธรรมพื้นถิ่น คณะเทคโนโลยีอุตสาหกรรม</t>
  </si>
  <si>
    <t>โครงการส่งเสริม สืบสาน อนุรักษ์ศิลปวัฒนธรรม สาขาวิชาศิลปะและการออกแบบ</t>
  </si>
  <si>
    <t xml:space="preserve"> โครงการสนับสนุนการประชุมวิชาการระดับชาติและนานาชาติ 
และการแข่งขันทักษะทางวิชาชีพทางเทคโนโลยีอุตสาหกรรม</t>
  </si>
  <si>
    <t>โครงการบริหารจัดการองค์กรและการศึกษา สู่การพัฒนาเศรษฐกิจไทยแลนด์ 4.0  สาขาวิชาวิชาเทคโนโลยีเซรามิกส์และการออกแบบ</t>
  </si>
  <si>
    <r>
      <t>โครงการด้านการบริหารจัดการองค์กร การจัดหาทรัพยากรเพื่อการบริหารจัดการหน่วยงาน</t>
    </r>
    <r>
      <rPr>
        <sz val="12"/>
        <rFont val="TH SarabunPSK"/>
        <family val="2"/>
      </rPr>
      <t xml:space="preserve"> </t>
    </r>
  </si>
  <si>
    <t xml:space="preserve">โครงการวัสดุฝึกปฏิบัติสาขาวิชาเทคโนโลยีเซรามิกส์และการออกแบบ   </t>
  </si>
  <si>
    <t>โครงการวัสดุฝึกปฏิบัติ  สาขาวิชาเทคโนโลยีวิศวกรรมโยธา</t>
  </si>
  <si>
    <t xml:space="preserve">โครงการจัดหาทรัพยากรในการจัดการศึกษาเพื่อการบริหารจัดการในหน่วยงาน สาขาวิชาเทคโนโลยีวิศวกรรมอิเล็กทรอนิกส์      </t>
  </si>
  <si>
    <t>1 พ.ย 63 - 30 มิ.ย 64</t>
  </si>
  <si>
    <t>สนับสนุนวัสดุฝึกปฏิบัติ และสนับสนุนกิจกรรมแก่นักศึกษา  สาขาวิชาเทคโนโลยีสถาปัตยกรรม</t>
  </si>
  <si>
    <t>โครงการบริหารจัดการองค์กรและจัดหาสิ่งสนับสนุนการเรียนรู้  สาขาวิชาวิศวกรรมการจัดการอุตสาหกรรม</t>
  </si>
  <si>
    <t>การดำเนินการบริหาร  สาขาวิชาเทคโนโลยีวิศวกรรมไฟฟ้า</t>
  </si>
  <si>
    <t>โครงการบริหาร  สาขาวิชาเทคโนโลยีวิศวกรรมโยธา</t>
  </si>
  <si>
    <t>บริหารสาขาวิชา  พัฒนาระบบเทคโนโลยีสารสนเทศ ประกันคุณภาพระดับหลักสูตร สาขาวิชาเทคโนโลยีสถาปัตยกรรม</t>
  </si>
  <si>
    <t>โครงการอบรมให้ความรู้ด้านการประกันคุณภาพการศึกษาและการจัดทำรายงานตนเองการประกันคุณภาพการศึกษา คณะเทคโนโลยีอุตสาหกรรม</t>
  </si>
  <si>
    <t xml:space="preserve"> การประกันคุณภาพหลักสูตรวิศวกรรมการจัดการอุตสาหกรม</t>
  </si>
  <si>
    <t>โครงการสนับสนุนการประกันคุณภาพการศึกษา  สาขาวิชาเทคโนโลยีวิศวกรรมไฟฟ้า</t>
  </si>
  <si>
    <t>10 มี.ค. 65</t>
  </si>
  <si>
    <t>โครงการจัดทำรายงานตนเองการประกันคุณภาพการศึกษา   สาขาวิชาเทคโนโลยีวิศวกรรมโยธา</t>
  </si>
  <si>
    <t>20 - 24 เม.ย. 65</t>
  </si>
  <si>
    <t>โครงการประกันคุIณภาพการศึกษา สาขาวิชาออกแบบผลิตภัณฑ์อุตสาหกรรม</t>
  </si>
  <si>
    <t>โครงการประกันคุณภาพภายในระดับสาขาวิชาเทคโนโลยีวิศวกรรมอิเล็กทรอนิกส์</t>
  </si>
  <si>
    <t>3 ม.ค 63 - 30 มิ.ย 64</t>
  </si>
  <si>
    <t>สรุปข้อมูลแผนการจัดโครงการปีงบประมาณ 2565 คณะวิทยาศาสตร์</t>
  </si>
  <si>
    <t>65-01-5001</t>
  </si>
  <si>
    <t>5 ต.ค. 64, 
11 ม.ค 65, 
5 มี.ค. 65, 
5 มิ.ย. 65</t>
  </si>
  <si>
    <t xml:space="preserve">โครงการพัฒนาบุคลากรนวัตกรรมอาหารและแปรรูป </t>
  </si>
  <si>
    <t>โครงการพัฒนาบุคลากร สาขาวิชาคณิตศาสตร์</t>
  </si>
  <si>
    <t>1 - 5 มิ.ย. 65</t>
  </si>
  <si>
    <t>โครงการพัฒนาบุคลากรสาขาวิชาวิทยาการคอมพิวเตอร์</t>
  </si>
  <si>
    <t>โครงการเพิ่มพูนทักษะความรู้ทางด้านวิชาการ และการวิจัยด้านเทคโนโลยีสารสนเทศ</t>
  </si>
  <si>
    <t>25 มี.ค. 65</t>
  </si>
  <si>
    <t>27 - 28 พ.ค. 65</t>
  </si>
  <si>
    <t>โครงการทวนสอบผลสัมฤทธิ์ทางการเรียนตามกรอบมาตฐานผลการเรียนรู้สาขาวิชาเทคโนโลยี
สารสนเทศ</t>
  </si>
  <si>
    <t>8 เม.ย. 65</t>
  </si>
  <si>
    <t>28 มี.ค. 65 - 15 พ.ค. 65</t>
  </si>
  <si>
    <t>โครงการปรับปรุงหลักสูตรสาขาวิชาเทคโนโลยีสารสนเทศ</t>
  </si>
  <si>
    <t>1 ต.ค. 64 - 31 มี.ค 65</t>
  </si>
  <si>
    <t xml:space="preserve">ปรับปรุงหลักสูตรวิทยาศาสตร์การกีฬา ปี 2565 </t>
  </si>
  <si>
    <t>โครงการจัดทำวารสารวิทยาศาสตร์และเทคโนโลยี</t>
  </si>
  <si>
    <t>โครงการสนับสนุนการผลิตสื่อการสอนของคณะวิทยาศาสตร์</t>
  </si>
  <si>
    <t>โครงการส่งเสริมและสนับสนุนการผลิตตำราและเอกสารประกอบการสอนเพื่อเข้าสู่ตำแหน่งวิชาการสำหรับคณาจารย์สาขาวิชาสถิติประยุกต์</t>
  </si>
  <si>
    <t>โครงการจัดซื้ออุปกรณ์ สารเคมี และบำรุง-ซ่อมแซมอุปกรณ์ เครื่องมือสาขาชีววิทยา คณะวิทยาศาสตร์</t>
  </si>
  <si>
    <t>แนะแนวทางการศึกษาต่อสาขาวิชาสถิติประยุกต์</t>
  </si>
  <si>
    <t>โครงการเตรียมความพร้อมจากนักเรียนสู่นักนวัตกรรมอาหาร</t>
  </si>
  <si>
    <t>6 ก.ค. 65</t>
  </si>
  <si>
    <t xml:space="preserve"> 5 พ.ย. 65</t>
  </si>
  <si>
    <t xml:space="preserve">เตรียมความพร้อมนักศึกษาสาขาวิชาเคมี สู่ผลสัมฤทธิ์ทางการศึกษา </t>
  </si>
  <si>
    <t xml:space="preserve"> 30 พ.ค. 65</t>
  </si>
  <si>
    <t>21 พ.ค. 65</t>
  </si>
  <si>
    <t>15 ต.ค. 64</t>
  </si>
  <si>
    <t>โครงการค่ายวิชาการไอที : (IT BRU CAMP) ประจำปี 2565</t>
  </si>
  <si>
    <t>4 มิ.ย. 65</t>
  </si>
  <si>
    <t>16 ต.ค. 64</t>
  </si>
  <si>
    <t>โครงการการเตรียมความพร้อมของสาขาวิชาภูมิศาสตร์และภูมิสารสนเทศ</t>
  </si>
  <si>
    <t xml:space="preserve">สาขาวิชาภูมิสารสนเทศ </t>
  </si>
  <si>
    <t>29 พ.ค. 65</t>
  </si>
  <si>
    <t>โครงการประชาสัมพันธ์ สาขาวิชาภูมิสารสนเทศ</t>
  </si>
  <si>
    <t>17 ม.ค. 65</t>
  </si>
  <si>
    <t>16 พ.ค. 65</t>
  </si>
  <si>
    <t>5 ต.ค. 64</t>
  </si>
  <si>
    <t>18 มิ.ย. 65</t>
  </si>
  <si>
    <t>โครงการศึกษาดูงานนอกสถานที่สำหรับนักศึกษาสาขาวิชานวัตกรรมอาหารและแปรรูป</t>
  </si>
  <si>
    <t>2 ก.พ. 65</t>
  </si>
  <si>
    <t>30 ค.ค. 64</t>
  </si>
  <si>
    <t>21 - 23 ม.ค. 65</t>
  </si>
  <si>
    <t>โครงการสัมมนาเพื่อเตรียมความพร้อมสู่ชีวิตการทำงาน</t>
  </si>
  <si>
    <t>5 - 6 ก.พ. 65</t>
  </si>
  <si>
    <t>24 - 25 มี.ค 65</t>
  </si>
  <si>
    <t>โครงการแนะแนวทางประกอบอาชีพสำหรับนักศึกษาสาขาวิชาคณิตศาสตร์</t>
  </si>
  <si>
    <t>3 พ.ย. 64</t>
  </si>
  <si>
    <t>1 - 2 เม.ย. 65</t>
  </si>
  <si>
    <t>17 ก.พ. 65</t>
  </si>
  <si>
    <t>5 - 7 พ.ย. 65</t>
  </si>
  <si>
    <t>โครงการ สานรัก สานใจ สานสายใย น้องพี่นวัตกรรมอาหาร</t>
  </si>
  <si>
    <t>18 ก..ค. 65</t>
  </si>
  <si>
    <t>โครงการศึกษาดูงานนอกสถานที่ของนักศึกษาสาขาวิชาชีววิทยา</t>
  </si>
  <si>
    <t>6 - 7 พ.ค. 65</t>
  </si>
  <si>
    <t>9 พ.ย. 64</t>
  </si>
  <si>
    <t>20 เม.ย 65</t>
  </si>
  <si>
    <t>โครงการพัฒนาทักษะวิชาการและสนับสนุนการดำเนินงานด้านการจัดการเรียนการสอนกับการทำงาน (WIL) สำหรับนักศึกษาสาขาวิชาสาธารณสุขศาสตร์</t>
  </si>
  <si>
    <t>23 - 24 ต.ค.64 ,15 - 16 ม.ค,
16,19 - 20 
ก.พ. 65</t>
  </si>
  <si>
    <t>การติดตามคุณภาพการผลิตบัณฑิตเพื่อยกระดับสู่มาตรฐานสากล</t>
  </si>
  <si>
    <t>1 ก.พ. 65 - 31 มิ.ย. 65</t>
  </si>
  <si>
    <t>โครงการทดสอบผลสัมฤทธิ์ทางการเรียนก่อนจบการศึกษา นักศึกษาสาขาวิชาเคมี</t>
  </si>
  <si>
    <t>21 – 22 ก.พ. 65</t>
  </si>
  <si>
    <t xml:space="preserve">โครงการพัฒนาทักษะทางวิชาการ
และวิชาชีพของนักศึกษาและ
อาจารย์สาขาวิชาภูมิสารสนเทศ
</t>
  </si>
  <si>
    <t>18 - 20 ม.ค. 65</t>
  </si>
  <si>
    <t>9 - 10 ก.ค. 65</t>
  </si>
  <si>
    <t>6 ส.ค. 65</t>
  </si>
  <si>
    <t>1,8,15,22,29 ก.ค. 65
5,19,26 ส.ค.65
 2,9 ก.ย. 65</t>
  </si>
  <si>
    <t>7 ส.ค. 2565</t>
  </si>
  <si>
    <t>12 ธ.ค. 64,
13-15 ม.ค.65,
15 ม.ค -14 ก.พ.
 65,12-14 ก.พ.,
28-30 มิ.ย.65</t>
  </si>
  <si>
    <t>18 ต.ค. 64</t>
  </si>
  <si>
    <t>13 ธ.ค. 64</t>
  </si>
  <si>
    <t xml:space="preserve">โครงการเพิ่มศักยภาพการเรียนนักศึกษาสาขาวิชาเคมีสู่มาตรฐานสากล  </t>
  </si>
  <si>
    <t>10 มิ.ย. 65</t>
  </si>
  <si>
    <t>โครงการพัฒนาศักยภาพในการใช้ภาษาอังกฤษของนักศึกษาสาขาวิชาเคมี</t>
  </si>
  <si>
    <t>12 - 13 ธ.ค. 64</t>
  </si>
  <si>
    <t>โครงการพัฒนาสมรรถนะนักศึกษาตามกรอบศตวรรษที่ 21</t>
  </si>
  <si>
    <t>โครงการ Cs Young Project Creator</t>
  </si>
  <si>
    <t xml:space="preserve">3 พ.ย. 64  
10 พ.ย. 64
17 พ.ย. 64  </t>
  </si>
  <si>
    <t>1 - 30 มี.ค. 65</t>
  </si>
  <si>
    <t>20 - 21 ก.พ. 65</t>
  </si>
  <si>
    <t>6 มี.ค. 65</t>
  </si>
  <si>
    <t xml:space="preserve">โครงการอบรมเชิงปฏิบัติการ
การประยุกต์ใช้คอมพิวเตอร์และเทคโนโลยีสารสนเทศเพื่อพัฒนาการเรียนรู้สู่งานทำวิจัยทางชีววิทยา  </t>
  </si>
  <si>
    <t>1,2,4</t>
  </si>
  <si>
    <t>22 ก.ย. 65</t>
  </si>
  <si>
    <t>โครงการอบรมเชิงปฏิบัติการเรื่อง
การใช้และการดูแลรักษาเครื่องมือทางวิทยาศาสตร์</t>
  </si>
  <si>
    <t>โครงการพัฒนาทักษะการเรียนรู้ในศตวรรษที่ 21 ของนักศึกษาสาขาวิชาภูมิสารสนเทศ ประกอบด้วย 3 โครงการย่อย</t>
  </si>
  <si>
    <t>22 ม.ค. 65</t>
  </si>
  <si>
    <t>16 ม.ค. 65</t>
  </si>
  <si>
    <t>โครงการอบรมทักษะผู้นำการออกกำลังกาย</t>
  </si>
  <si>
    <t>15 ธ.ค. 64</t>
  </si>
  <si>
    <t>โครงการอบรมทักษะผู้ฝึกสอนกีฬา</t>
  </si>
  <si>
    <t>27 ม.ค. 65</t>
  </si>
  <si>
    <t>13 - 18 ธ.ค. 64</t>
  </si>
  <si>
    <t>26 ต.ค. 64 - 4 ก.พ. 65</t>
  </si>
  <si>
    <t>โครงการนิเทศนักศึกษาฝึกงานภายนอกเพื่อพัฒนานักศึกษาให้เป็นบัณฑิตนักปฏิบัติ</t>
  </si>
  <si>
    <t>1 พ.ย. 64 - 25 ก.พ. 65</t>
  </si>
  <si>
    <t>1 ม.ค. - 31 มี.ค. 65</t>
  </si>
  <si>
    <t>นิเทศนักศึกษาฝึกประสบการณ์วิชาชีพสาขาวิชาเคมี</t>
  </si>
  <si>
    <t>10 – 21 ม.ค. 65</t>
  </si>
  <si>
    <t xml:space="preserve">โครงการนิเทศนักศึกษาฝึกประสบการณ์วิชาชีพ /สหกิจ </t>
  </si>
  <si>
    <t>15 พ.ย. 64 - 15 มี.ค. 65</t>
  </si>
  <si>
    <t>15 พ.ย. 64 - 31 ก.ค. 65</t>
  </si>
  <si>
    <t>โครงการนิเทศนักศึกษาฝึกประสบการณ์สาขาวิชานวัตกรรมสิ่งทอและการออกแบบ</t>
  </si>
  <si>
    <t>1 พ.ย. 64 - 31 ม.ค.65</t>
  </si>
  <si>
    <t>1 พ.ย. 2564 -31 ม.ค. 2565</t>
  </si>
  <si>
    <t>โครงการนิเทศนักศึกษา สาขาวิชาภูมิสารสนเทศ</t>
  </si>
  <si>
    <t>1 พ.ย. 64 - 18 ก.พ. 65</t>
  </si>
  <si>
    <t>15 พ.ย. 64 - 26 ก.พ. 65</t>
  </si>
  <si>
    <t>1,6,8</t>
  </si>
  <si>
    <t>โครงการอบรมเชิงปฏิบัติการ เรื่อง เทคนิคการเขียนข้อเสนอโครงการวิจัยและการนำเสนอผลงานทางวิทยาศาสตร์</t>
  </si>
  <si>
    <t>5 ต.ค. 64, 
11 ม.ค. 65, 
5 มี.ค.65, 
5 มิ.ย. 65</t>
  </si>
  <si>
    <t xml:space="preserve">โครงการคลิกนิควิจัย (Research Clinic) ด้านสิ่งแวดล้อม </t>
  </si>
  <si>
    <t>1 ม.ค. 65 - 31 พ.ค. 65</t>
  </si>
  <si>
    <t>2,3,6</t>
  </si>
  <si>
    <t>โครงการสนับสนุนงานวิจัยและผลงานวิชาการ</t>
  </si>
  <si>
    <t>20 ม.ค. 65</t>
  </si>
  <si>
    <t xml:space="preserve">โครงการให้ทุนสนับสนุนค่าวัสดุใน
การเผยแพร่ผลงานวิจัยและการ
จดทะเบียนทรัพย์สินทางปัญญา
</t>
  </si>
  <si>
    <t>โครงการวิจัยเพื่อพัฒนาศักยภาพอาจารย์สาขาวิชาวิทยาศาสตร์สิ่งแวดล้อม</t>
  </si>
  <si>
    <t>โครงการพัฒนาการดำเนินกิจกรรมในเครือข่ายความร่วมมือด้านวิชาการ วิชาชีพ วิจัย และการบริการวิชาการ</t>
  </si>
  <si>
    <t>1,2,3</t>
  </si>
  <si>
    <t>23 - 24 เม.ย.  65</t>
  </si>
  <si>
    <t>7 มค. 65</t>
  </si>
  <si>
    <t xml:space="preserve">โครงการบูรณาการงานด้านเทคโนโลยีชีวภาพและการ
อนุรักษ์พันธุกรรมพืชในการผลิตผลิตภัณฑ์แปรรูป และการผลิต
เอทานอล  </t>
  </si>
  <si>
    <t>8 ก.พ. 65</t>
  </si>
  <si>
    <t>15 ก.พ. 65</t>
  </si>
  <si>
    <t>โครงการสนับสนุนงานบริการวิชาการเพื่อกำหนดพื้นที่เป้าหมายในการพัฒนาท้องถิ่นที่สอดคล้องกับบริบท ปัญหา และความต้องการของท้องถิ่น</t>
  </si>
  <si>
    <t>15 ต.ค. 64, 
15 ธ.ค. 64, 
15 ก.พ. 65, 
15 เม.ย. 65, 
15 มิ.ย. 65</t>
  </si>
  <si>
    <t>โครงการนวัตกรน้อยอาสาพัฒนาชุมชน</t>
  </si>
  <si>
    <t>19 มี.ค. 65</t>
  </si>
  <si>
    <t>โครงการพัฒนาศิลปะและมรดกทางวัฒนธรรมเพื่อเพิ่มมูลค่าทางเศรษฐกิจ</t>
  </si>
  <si>
    <t>10 พ.ย. 64</t>
  </si>
  <si>
    <t>โครงการสานสัมพันธ์พี่น้องนักศึกษาสาขาวิชาเคมี</t>
  </si>
  <si>
    <t>24 มิ.ย. 65</t>
  </si>
  <si>
    <t>โครงการทำบุญสัตว์ทดลองและอุทิศส่วนกุศลให้สัตว์เพื่องานทางวิชาการ</t>
  </si>
  <si>
    <t>24 - 24 เม.ย., 25 พ.ค. 65</t>
  </si>
  <si>
    <t>โครงการจัดหาวัสดุอุปกรณ์เพื่อพัฒนาการเรียนการสอน ปีการศึกษา 2564</t>
  </si>
  <si>
    <t>โครงการครุภัณฑ์ทางการศึกษาสาขาวิชาสาธารณสุขศาสตร์</t>
  </si>
  <si>
    <t>30 ต.ค. 64</t>
  </si>
  <si>
    <t>5 ต.ค. 64, 
11 ม.ค. 65, 
5 มี.ค. 65</t>
  </si>
  <si>
    <t>31 ต.ค. 64 
28 ก.พ. 65
 30 เม.ย. 65
 31 พ.ค. 65</t>
  </si>
  <si>
    <t>โครงการการบริหารจัดการศึกษาของสาขาวิชาภูมิสารสนเทศ</t>
  </si>
  <si>
    <t xml:space="preserve">สาขาวิชาภูมิสารสนเทศ  </t>
  </si>
  <si>
    <t>10 ต.ค. 64  - 10 ม.ค. 65</t>
  </si>
  <si>
    <t>โครงการพัฒนาสิ่งสนับสนุนการเรียนรู้สำหรับนักศึกษา</t>
  </si>
  <si>
    <t>สาขาวิชาวิทยาศาสตร์การกีฬ</t>
  </si>
  <si>
    <t>15 ต.ค. 64  - 15 ก.พ. 65</t>
  </si>
  <si>
    <t>โครงการจัดจ้างเจ้าหน้าที่ประจำสาขาวิชาสาธารณสุขศาสตร์</t>
  </si>
  <si>
    <t>ต.ค. 64 - ก.ย. 65</t>
  </si>
  <si>
    <t>โครงการสนับสนุนการประกันคุณภาพการศึกษาคณะวิทยาศาสตร์</t>
  </si>
  <si>
    <t>1 - 31 พ.ค. 65</t>
  </si>
  <si>
    <t>1 มี.ค. 65 , 31 พ.ค. 65</t>
  </si>
  <si>
    <t>ประกันคุณภาพการศึกษาสาขาวิชานวัตกรรมอาหารและแปรรูป</t>
  </si>
  <si>
    <t>1 ก.ค. 65</t>
  </si>
  <si>
    <t>22 มิ.ย. 65</t>
  </si>
  <si>
    <t>14 ก.ค. 65</t>
  </si>
  <si>
    <t>21 มิ.ย. 65</t>
  </si>
  <si>
    <t>1 พ.ค. 65</t>
  </si>
  <si>
    <t>โครงการประกันคุณภาพการศึกษาสาขาวิชาชีววิทยา</t>
  </si>
  <si>
    <r>
      <t>โครงการประกันคุณภาพการศึกษา สาขาวิชา</t>
    </r>
    <r>
      <rPr>
        <sz val="12"/>
        <color theme="1"/>
        <rFont val="TH SarabunIT๙"/>
        <family val="2"/>
      </rPr>
      <t>ภูมิสารสนเทศ</t>
    </r>
    <r>
      <rPr>
        <sz val="12"/>
        <color theme="1"/>
        <rFont val="TH SarabunPSK"/>
        <family val="2"/>
      </rPr>
      <t xml:space="preserve">  </t>
    </r>
  </si>
  <si>
    <t xml:space="preserve">โครงการทวนสอบผลสัมฤทธิ์ของนักศึกษาสาขาวิชาชีววิทยา 2564
</t>
  </si>
  <si>
    <t>โครงการทวนสอบผลสัมฤทธิ์ทางการเรียนตามกรอบมาตรฐาน
ผลการเรียนรู้ ระดับอุดมศึกษา</t>
  </si>
  <si>
    <t>แนะแนวการศึกษาและประชาสัม พันธ์หลักสูตร สาขาวิชาเคมี</t>
  </si>
  <si>
    <t>สรุปข้อมูลแผนการจัดโครงการปีงบประมาณ 2565 หน่วยงานศูนย์วิทยาศาสตร์และวิทยาศาสตร์ประยุกต์</t>
  </si>
  <si>
    <t>65-01-5002</t>
  </si>
  <si>
    <t>สนับสนุนการพัฒนาการเรียนการสอนทางวิทยาศาสตร์และวิทยาศาสตร์ประยุกต์</t>
  </si>
  <si>
    <t xml:space="preserve">โครงการซ่อมแซมครุภัณฑ์ศูนย์วิทยาศาสตร์และวิทยาศาสตร์ประยุกต์
</t>
  </si>
  <si>
    <t xml:space="preserve">โครงการพัฒนาบุคลากรศูนย์วิทยาศาสตร์และวิทยาศาสตร์ประยุกต์
</t>
  </si>
  <si>
    <r>
      <t xml:space="preserve">14 – 18 </t>
    </r>
    <r>
      <rPr>
        <sz val="12"/>
        <color theme="1"/>
        <rFont val="TH SarabunIT๙"/>
        <family val="2"/>
      </rPr>
      <t xml:space="preserve"> มี.ค. </t>
    </r>
    <r>
      <rPr>
        <sz val="12"/>
        <color theme="1"/>
        <rFont val="TH SarabunPSK"/>
        <family val="2"/>
      </rPr>
      <t>65</t>
    </r>
  </si>
  <si>
    <t>โครงการบริการวิชาการ ศูนย์วิทยาศาสตร์และวิทยาศาสตร์ประยุกต์</t>
  </si>
  <si>
    <t>26 – 27 ก.พ. 65</t>
  </si>
  <si>
    <t>โครงการประชุมวิชาการระดับชาติและนานาชาติ ครั้งที่ 4 คณะมนุษยศาสตร์และสังคมศาสตร์</t>
  </si>
  <si>
    <t>1 ม.ค. - 31 พ.ค. 65</t>
  </si>
  <si>
    <t>โครงการอบรมการเขียนบทความเพื่อตีพิมพ์ในวารสารนานาชาติ (รป.ม. และ ปร.ด)</t>
  </si>
  <si>
    <t>1 พ.ย. 64 - 31 มี.ค. 65</t>
  </si>
  <si>
    <t xml:space="preserve">โครงการพัฒนาทักษะและความสามารถในการใช้ภาษาอังกฤษตามเกณฑ์มาตรฐาน สำหรับอาจารย์และบุคลากร </t>
  </si>
  <si>
    <t>13 พ.ย. 64</t>
  </si>
  <si>
    <t>โครงการพัฒนาระบบสารสนเทศอิเล็กทรอนิกส์  คณะมนุษยศาสตร์และสังคมศาสตร์</t>
  </si>
  <si>
    <t>1 ธ.ค. 64 - 31 พ.ค. 65</t>
  </si>
  <si>
    <t>2) กิจกรรมจัดทำเว็บไซต์คณะมนุษศาสตร์และสังคมศาสตร์ 3 ภาษา (ไทย-อังกฤษ-จีน)</t>
  </si>
  <si>
    <t>15 ม.ค. - 31 พ.ค. 65</t>
  </si>
  <si>
    <t>1) อบรมเชิงปฏิบัติการพัฒนาศักยภาพนักแปลสู่การเป็นนักแปลมืออาชีพ</t>
  </si>
  <si>
    <t>24 ต.ค. 64</t>
  </si>
  <si>
    <t>2) อบรมเชิงปฏิบัติการพัฒนาศักยภาพล่ามสู่การเป็นล่ามมืออาชีพ</t>
  </si>
  <si>
    <t>28 พ.ย. 64</t>
  </si>
  <si>
    <t xml:space="preserve">โครงการพัฒนาศักยภาพคณาจารย์สาขาวิชาการสอนภาษาอังกฤษเพื่อเพิ่มประสิทธิภาพในการเรียนการสอน (ปร.ด.) </t>
  </si>
  <si>
    <t>โครงการพัฒนาศักยภาพอาจารย์เพื่อเพิ่มประสิทธิภาพในการจัดการเรียนการสอนภาษาอังกฤษ (แบบออนไซต์/ออนไลน์)</t>
  </si>
  <si>
    <t>โครงการอบรมเชิงปฏิบัติการพัฒนาทักษะการเขียนบทความวิชาการและบทความวิจัยทางภาษาอังกฤษและภาษาศาสตร์ (แบบออนไซต์/ออนไลน์)</t>
  </si>
  <si>
    <t>30 มี.ค. 65</t>
  </si>
  <si>
    <t>โครงการอบรมเชิงปฏิบัติการพัฒนาทักษะการเขียนบทความวิชาการและบทความวิจัยทางภาษาอังกฤษและภาษาศาสตร์ (แบบออนไซต์/
ออนไลน์)</t>
  </si>
  <si>
    <t>27 เม.ย. 65</t>
  </si>
  <si>
    <t>โครงการพัฒนาศักยภาพคณาจารย์เพื่อเพิ่มประสิทธิภาพในการทำงานสาขาวิชาภาษาอังกฤษธุรกิจ</t>
  </si>
  <si>
    <t>ดนตรีสากล</t>
  </si>
  <si>
    <t>โครงการพัฒนาศักยภาพอาจารย์และบุคลากรเพื่อเพิ่มประสิทธิภาพในการทำงาน สาขาวิชาบรรณารักษศาสตร์และสารสนเทศศาสตร์</t>
  </si>
  <si>
    <t>บรรณารักษศาสตร์</t>
  </si>
  <si>
    <t>โครงการพัฒนาศักยภาพอาจารย์และบุคคลเพื่อเพิ่มประสิทธิภาพในการทำงาน สาขาวิชารัฐประศาสนศาสตร์</t>
  </si>
  <si>
    <t>กลุ่มวิชาปรัชญาและศาสนา</t>
  </si>
  <si>
    <t>กลุ่มวิชาประวัติศาสตร์</t>
  </si>
  <si>
    <t>โครงการพัมนาบุคลากรสายสนับสนุนเพื่อเพิ่มประสิทธิภาพในการทำงาน</t>
  </si>
  <si>
    <t>โครงการอบรมพัฒนาทักษะเทคโนโลยีสารสนเทศสำหรับอาจารย์และนักศึกษา สาขาวิชาดนตรีสากล</t>
  </si>
  <si>
    <t>โครงการพัฒนาศักยภาพอาจารย์และนักศึกษาสาขาวิชาภาษาไทยเพื่อเพิ่มประสิทธิภาพการเรียนการสอน</t>
  </si>
  <si>
    <t>โครงการปรับปรุงและพัฒนาหลักสูตรตามกรอบมาตรฐานคุณวุฒิอุดมศึกษาแห่งชาติ TQF คณะมนุษยศาสตร์และสังคมศาสตร์</t>
  </si>
  <si>
    <t xml:space="preserve">โครงการปรับปรุงและพัฒนาหลักสูตรศิลปศาสตรบัณฑิต สาขาวิชาภาษาอังกฤษ ตามกรอบมาตรฐานคุณวุฒิอุดมศึกษาแห่งชาติ </t>
  </si>
  <si>
    <t>โครงการปรับปรุงหลักสูตร ศศ.บ. สาขาวิชาภาษาอังกฤษธุรกิจ</t>
  </si>
  <si>
    <t>โครงการปรับปรุงหลักสูตรศิลปศาสตรบัณฑิต สาขาวิชาภาษาไทย ตามกรอบมาตรฐานคุณวุฒิอุดมศึกษาแห่งชาติ</t>
  </si>
  <si>
    <t xml:space="preserve">โครงการพัฒนาหลักสูตรศิลปศาสตรมหาบัณฑิต สาขาการพัฒนาเชิงสร้างสรรค์ </t>
  </si>
  <si>
    <t xml:space="preserve"> 1 - 2 ก.พ. 65</t>
  </si>
  <si>
    <t>โครงการจัดหาวัสดุ สื่อ อุปกรณ์  เพื่อเพิ่มประสิทธิภาพการศึกษา คณะมนุษยศาสตร์และสังคมศาสตร์</t>
  </si>
  <si>
    <t>1,4</t>
  </si>
  <si>
    <t>โครงการจัดหาอุปกรณ์สำหรับการบริหารงานและสิ่งสนับสนุนการเรียนการสอนเพื่อเพิ่มประสิทธิภาพการศึกษา</t>
  </si>
  <si>
    <t>โครงการจัดหาวัสดุทางการศึกษา สาขาวิชาศิลปะดิจิทัล</t>
  </si>
  <si>
    <t>โครงการจัดหาวัสดุเพื่อเพิ่มประสิทธิภาพการเรียนการสอน สาขาวิชานิติศาสตร์</t>
  </si>
  <si>
    <t>โครงการปรับปรุงอาคาร 25 คณะมนุษยศาสตร์และสังคมศาสตร์</t>
  </si>
  <si>
    <t>โครงการพัฒนาศูนย์ความเป็นเลิศทางภาษาอังกฤษธุรกิจ</t>
  </si>
  <si>
    <t>การสร้างเครือข่ายเพื่อการประชาสัมพันธ์ (รป.ม.)</t>
  </si>
  <si>
    <t>1 - 31 ต.ค. 64</t>
  </si>
  <si>
    <t>โครงการพัฒนากระบวนการรับและเตรียมความพร้อมนักศึกษาสาขาวิชาภาษาอังกฤษธุรกิจ</t>
  </si>
  <si>
    <t>โครงการปรับพื้นฐานทางการเรียนของหลักสูตรศิลปศาสตรบัณฑิต สาขาวิชาภาษาไทย ประจำปี 2565</t>
  </si>
  <si>
    <t>1 - 20 มิ.ย. 65</t>
  </si>
  <si>
    <t>โครงการประชาสัมพันธ์สาขาวิชาบรรณารักษศาสตร์และสารสนเทศศาสตร์</t>
  </si>
  <si>
    <t>โครงการพัฒนานักศึกษาตามอัตลักษณ์และค่านิยมขององค์กรด้านภูมิสารสนเทศ</t>
  </si>
  <si>
    <t>โครงการพัฒนานักศึกษาตามอัตลักษณ์และค่านิยมขององค์กรด้านนาฏศิลป์</t>
  </si>
  <si>
    <t>โครงการพัฒนานักศึกษาตามอัตลักษณ์และค่านิยมขององค์กรด้านศิลปะ</t>
  </si>
  <si>
    <t>โครงการพัฒนาศักยภาพบัณฑิตด้านความสามารถทางภาษาอังกฤษสู่มาตรฐานระดับปริญญาตรีเทียบเท่า C1 ตามมาตรฐานสากล CEFR  (แบบออนไซต์/ออนไลน์)</t>
  </si>
  <si>
    <t>10 - 11 ก.พ. 65</t>
  </si>
  <si>
    <t xml:space="preserve"> โครงการพัฒนาภาวะผู้นำสำหรับนักศึกษาตามอัตลักษณ์ของสาขาวิชาภาษาอังกฤษ (แบบออนไซต์/ออนไลน์)</t>
  </si>
  <si>
    <t xml:space="preserve">โครงการส่งเสริมและพัฒนานักศึกษาตามอัตลักษณ์สาขาวิชาภาษาอังกฤษธุรกิจ </t>
  </si>
  <si>
    <t xml:space="preserve">26 พ.ย. 64 </t>
  </si>
  <si>
    <t>โครงการสร้างสรรค์วัฒนธรรมไทยสู่ความเป็นนานาชาติ (Business English Day)</t>
  </si>
  <si>
    <t xml:space="preserve">23 ต.ค. 64 </t>
  </si>
  <si>
    <t xml:space="preserve">โครงการค่ายภาษาอังกฤษเพื่อทักษะชีวิตและอาชีพ </t>
  </si>
  <si>
    <t>โครงการอบรมเชิงปฏิบัติการการเขียนเพลงร้อง</t>
  </si>
  <si>
    <t>โครงการศึกษาดูงาน สาขาวิชาศิลปะดิจิทัล</t>
  </si>
  <si>
    <t>11 – 13 ม.ค. 65</t>
  </si>
  <si>
    <t>โครงการศึกษาดูงานในหน่วยงานยุติธรรมทางด้านกฎหมาย</t>
  </si>
  <si>
    <t>17 - 28 ม.ค. 65</t>
  </si>
  <si>
    <t>22 - 24 ม.ค. 65</t>
  </si>
  <si>
    <t>พัฒนาทักษะวิชาชีพด้านการจัดการทรัพยากรสารสนเทศด้วยเทคโนโลยีสารสนเทศ</t>
  </si>
  <si>
    <t>โครงการพัฒนาทักษะความรู้ความสามารถสู่นักปฏิบัติมืออาชีพ  (LC)</t>
  </si>
  <si>
    <t>โครงการภาษาอังกฤษสำหรับบรรณารักษ์และนักสารสนเทศ</t>
  </si>
  <si>
    <t>โครงการอบรมการใช้เทคโนโลยีสารสนเทศกับงานบริการข้อมูลท้องถิ่นด้านศิลปวัฒนธรรมและภูมิปัญญาท้องถิ่นอีสานใต้สำหรับบรรณารักษ์และนักสารสนเทศ</t>
  </si>
  <si>
    <t>โครงการจัดประชุมวิชาการและนิทรรศการระดับชาติสำหรับนักศึกษา คณะมนุษยศาสตร์และสังคมศาสตร์
 ครั้งที่ 2</t>
  </si>
  <si>
    <t>โครงการพัฒนาทักษะและความสามารถในการใช้ภาษา
อังกฤษตามเกณฑ์มาตรฐานสำหรับนักศึกษา คณะมนุษยศาสตร์และสังคมศาสตร์</t>
  </si>
  <si>
    <t xml:space="preserve">11 ธ.ค. 64 </t>
  </si>
  <si>
    <t xml:space="preserve">โครงการปฐมนิเทศนักศึกษาใหม่ ปีการศึกษา 2565 แบบออนไลน์ ภายใต้โครงการการพัฒนาบัณฑิตที่พึงประสงค์ </t>
  </si>
  <si>
    <t xml:space="preserve">โครงการ HUSOC OPEN HOUSE  ภายใต้โครงการการพัฒนาบัณฑิตที่พึงประสงค์ </t>
  </si>
  <si>
    <t>1 - 30 ธ.ค. 64</t>
  </si>
  <si>
    <t xml:space="preserve">โครงการเสริมสร้างวิศวกรสังคม เพื่อบูรณาการการเรียนการสอนเพื่อการพัฒนาชุมชนท้องถิ่น
</t>
  </si>
  <si>
    <t xml:space="preserve">โครงการเพิ่มประสิทธิภาพด้านวิชาการและทักษะดิจิทัลขั้นสูงสำหรับนักศึกษาสาขาวิชา
การสอนภาษาอังกฤษ (ปร.ด.) </t>
  </si>
  <si>
    <t xml:space="preserve">20 ธ.ค. 64, 15 ก.พ. 65 </t>
  </si>
  <si>
    <t xml:space="preserve">โครงการสัมมนาทางวิชาการระดับนานาชาติด้านการเรียนการสอนภาษาอังกฤษสำหรับ
นักศึกษาสาขาวิชาการสอนภาษาอังกฤษ (ปร.ด.) </t>
  </si>
  <si>
    <t>4 มี.ค. 65</t>
  </si>
  <si>
    <t xml:space="preserve">การพัฒนาและเสริมสร้างทักษะงานสารบรรณสาร
สนเทศ และการใช้เทคโนโลยีดิจิทัลสู่การทำงานในยุคศตวรรษที่ 21  </t>
  </si>
  <si>
    <t xml:space="preserve">9 ก.พ. 65 </t>
  </si>
  <si>
    <t>โครงการพัฒนานักศึกษาให้มีคุณลักษณะที่พึงประสงค์มุ่งสู่คุณลักษณะบัณฑิตในศตวรรษ
ที่ 21 สาขาวิชาภาษาอังกฤษ
ธุรกิจ</t>
  </si>
  <si>
    <t>1) กิจกรรมส่งเสริมทักษะดิจิทัล</t>
  </si>
  <si>
    <t xml:space="preserve">2) กิจกรรมเพิ่มทักษะทางวิชาการ </t>
  </si>
  <si>
    <t>10 ธ.ค. 64</t>
  </si>
  <si>
    <t>3) กิจกรรมส่งเสริมด้านนวัตกรรม</t>
  </si>
  <si>
    <t>โครงการอบรมเชิงปฏิบัติการการสร้างสรรค์บทเพลงด้วยโปรแกรมคอมพิวเตอร์</t>
  </si>
  <si>
    <t>1 - 30 ก.ค. 65</t>
  </si>
  <si>
    <t>โครงการพัฒนาทักษะดิจิทัลสำหรับวิชาชีพบรรณารักษ์และนักสารสนเทศ</t>
  </si>
  <si>
    <t>9 ก.พ. 65</t>
  </si>
  <si>
    <t>โครงการพัฒนาทักษะการใช้คอมพิวเตอร์โปรแกรม Microsoft Word, Microsoft Excel และ Microsoft PowerPoint สำหรับนักศึกษาชั้นปีที่ 1</t>
  </si>
  <si>
    <t>23 - 24 ต.ค. 64</t>
  </si>
  <si>
    <t>โครงการพัฒนาโจทย์วิจัยและการเขียนโครงร่างวิจัย สำหรับนักศึกษาชั้นปีที่ 3</t>
  </si>
  <si>
    <t>1 - 2 พ.ย. 64</t>
  </si>
  <si>
    <t>โครงการการพัฒนาทักษะการผลิตสื่อออนไลน์เพื่อการพัฒนาชุมชนและสังคม นักศึกษาชั้นปีที่ 2 และปีที่ 3</t>
  </si>
  <si>
    <t xml:space="preserve"> 22 - 23 ก.พ. 64</t>
  </si>
  <si>
    <t>โครงการเตรียมกระบวนการชุมชน สำหรับนักศึกษาชั้นปีที่ 2 และชั้นปีที่ 3</t>
  </si>
  <si>
    <t xml:space="preserve"> 30 - 31 ต.ค. 64</t>
  </si>
  <si>
    <t>โครงการพัฒนาบุคลิกภาพนักศึกษาสาขาวิชาการพัฒนาสังคม ชั้นปีที่ 2 และ ชั้นปีที่ 3</t>
  </si>
  <si>
    <t xml:space="preserve"> 18 - 19 ธ.ค. 64</t>
  </si>
  <si>
    <t>โครงการส่งเสริมและพัฒนา
ภูมิปัญญาท้องถิ่นแบบมีส่วน
ร่วม นักศึกษาชั้นปีที่ 2 และ 
ปีที่ 3</t>
  </si>
  <si>
    <t xml:space="preserve"> 15 - 16 ม.ค. 65</t>
  </si>
  <si>
    <t xml:space="preserve">พัฒนานักศึกษาและยกระดับคุณภาพนักศึกษาให้เป็นไปตามมาตรฐานสากล สาขาวิชารัฐประศาสนศาสตร์                                       </t>
  </si>
  <si>
    <t>1) คุณธรรมนำความรู้</t>
  </si>
  <si>
    <t xml:space="preserve">รัฐประศาสนศาสตร์                        </t>
  </si>
  <si>
    <t>23 - 25 ก.พ. 65</t>
  </si>
  <si>
    <t xml:space="preserve">2) สัมมนาเกี่ยวกับการบริหารราชการไทย </t>
  </si>
  <si>
    <t>7 มี.ค. 65</t>
  </si>
  <si>
    <t xml:space="preserve">พัฒนานักศึกษาให้มีคุณลักษณะที่พึงประสงค์มุ่งสู่คุณลักษณะบัณฑิตในศตวรรษที่ 21 สาขาวิชารัฐประศาสนศาสตร์                                         </t>
  </si>
  <si>
    <t>1) กิจกรรม “กฎหมายปกครองกับการปฏิบัติงาน”</t>
  </si>
  <si>
    <t>2) กิจกรรม “การบริหารความขัดแย้งในการมีส่วนร่วมการจัดการสิ่งแวดล้อม”</t>
  </si>
  <si>
    <t>3) กิจกรรม “การพัฒนาทักษะการสื่อสารภาษาอังกฤษเพื่อประกอบวิชาชีพ”</t>
  </si>
  <si>
    <t>4) กิจกรรม “การพัฒนาบุคลิกภาพเพื่อการทำงาน”</t>
  </si>
  <si>
    <t>7 พ.ค. 65</t>
  </si>
  <si>
    <t>5) กิจกรรม “บทบาทขององค์กรฝ่ายนิติบัญญัติ”</t>
  </si>
  <si>
    <t>6) กิจกรรม “เพิ่มศักยภาพการเรียนรู้กฎหมายครอบครัวและมรดก”</t>
  </si>
  <si>
    <t>7) กิจกรรม “องค์กรปกครองส่วนท้องถิ่นกับงานสวัสดิการ
สังคม”</t>
  </si>
  <si>
    <t>8) กิจกรรม “การก่อหนี้สาธารณะกับการฟื้นฟู
เศรษฐกิจ”</t>
  </si>
  <si>
    <t>9) กิจกรรม “ความสำคัญของพยานหลักฐาน”</t>
  </si>
  <si>
    <t>โครงการอบรมกฎหมายสารบัญญัติและวิธีสบัญญัติ</t>
  </si>
  <si>
    <t xml:space="preserve"> นิติศาสตร์</t>
  </si>
  <si>
    <t>23 - 25 ต.ค. 64</t>
  </si>
  <si>
    <t>โครงการอบรมเพื่อพัฒนาทักษะความรู้ด้านเทคโนโลยีสารสนเทศสำหรับนักศึกษาสาขาวิชานิติศาสตร์</t>
  </si>
  <si>
    <t>30 - 31 ต.ค. 64</t>
  </si>
  <si>
    <t xml:space="preserve">  นิติศาสตร์</t>
  </si>
  <si>
    <t>13 - 14 พ.ย. 64</t>
  </si>
  <si>
    <t>โครงการอบรมเพื่อพัฒนาทักษะความรู้ด้านภาษา
อังกฤษสำหรับนักกฎหมาย</t>
  </si>
  <si>
    <t>27 - 28 พ.ย. 64</t>
  </si>
  <si>
    <t xml:space="preserve">โครงการปัจฉิมนิเทศนักศึกษาสาขาวิชาการพัฒนาสังคม </t>
  </si>
  <si>
    <t xml:space="preserve"> กิจกรรมปฐมนิเทศนักศึกษาใหม่และพิธีไหว้ครูสาขาวิชาภาษาอังกฤษ (แบบออนไซต์/ออนไลน์)</t>
  </si>
  <si>
    <t xml:space="preserve">  อังกฤษ</t>
  </si>
  <si>
    <t>กิจกรรมปรับพื้นฐานทักษะภาษาอังกฤษและทักษะดิจิทัลเพื่อความพร้อมในการเรียนของนักศึกษาใหม่ (แบบออนไซต์/ออนไลน์)</t>
  </si>
  <si>
    <t xml:space="preserve">    อังกฤษ</t>
  </si>
  <si>
    <t>โครงการเตรียมความพร้อมทักษะด้านดนตรี เทคโนโลยีและภาษาอังกฤษทางดนตรีสำหรับนักศึกษาใหม่</t>
  </si>
  <si>
    <t>25 - 26 พ.ค. 65</t>
  </si>
  <si>
    <t>โครงการแสดงความยินดีกับบัณฑิตใหม่สาขาวิชาการพัฒนาสังคม (Good bye senior)</t>
  </si>
  <si>
    <t xml:space="preserve"> 2 ก.พ. 65</t>
  </si>
  <si>
    <t>โครงการปัจฉิมนิเทศนักศึกษา สาขาวิชาภาษาอังกฤษ</t>
  </si>
  <si>
    <t>25 ก.พ. 65</t>
  </si>
  <si>
    <t>โครงการปฐมนิเทศนักศึกษาและเตรียมความพร้อมก่อนออกฝึกประสบการณ์วิชาชีพ สาขาวิชาภาษาอังกฤษ (แบบออนไซต์และออนไลน์)</t>
  </si>
  <si>
    <t>โครงการนิเทศนักศึกษาออกกฝึกประสบการณ์วิชาชีพ (แบบออนไซต์/ออนไลน์)</t>
  </si>
  <si>
    <t>1 ธ.ค. 64 - 28 ก.พ. 65</t>
  </si>
  <si>
    <t>โครงการเตรียมความพร้อมด้านวิชาการและวิชาชีพนักศึกษาสาขาวิชา
ภาษาอังกฤษธุรกิจ</t>
  </si>
  <si>
    <t>30 ต.ค. 64 – 28 ก.พ. 65</t>
  </si>
  <si>
    <t xml:space="preserve">1) กิจกรรมปฐมนิเทศก่อนออกฝึกประสบการณ์วิชาชีพ </t>
  </si>
  <si>
    <t xml:space="preserve">2) กิจกรรมปัจฉิมนิเทศหลังฝึกประสบการณ์วิชาชีพ </t>
  </si>
  <si>
    <t>3) กิจกรรมนิเทศนักศึกษาฝึกประสบการณ์วิชาชีพ</t>
  </si>
  <si>
    <t>1 ม.ค. - 20 ก.พ. 65</t>
  </si>
  <si>
    <t>โครงการนิเทศนักศึกษาฝึกประสบการณ์วิชาชีพ สาขาวิชาภาษาไทย</t>
  </si>
  <si>
    <t>โครงการนักศึกษาฝึกประสบการณ์วิชาชีพ สาขาวิชาดนตรี</t>
  </si>
  <si>
    <t>สัมมนาทางรัฐประศาสนศาสตร์ (รป.ม.)</t>
  </si>
  <si>
    <t>1 - 31 ก.ค. 65</t>
  </si>
  <si>
    <t>โครงการฝึกประสบการณ์วิชาชีพของนักศึกษาสาขาวิชาศิลปะดิจิทัล</t>
  </si>
  <si>
    <t xml:space="preserve">1 - 31 ม.ค. 65 </t>
  </si>
  <si>
    <t>โครงการนิเทศนักศึกษา สาขาวิชาบรรณารักษศาสตร์และสารสนเทศศาสตร์</t>
  </si>
  <si>
    <t>2 พ.ย. 64 - 31 มี.ค. 65</t>
  </si>
  <si>
    <t>โครงการนิเทศนักศึกษาฝึกงาน
และติดตามประเมินผลกิจกรรม
ผู้ประกอบการเพื่อสังคม</t>
  </si>
  <si>
    <t xml:space="preserve"> 1 พ.ย. 64 - 30 ม.ค. 65 </t>
  </si>
  <si>
    <t>โครงการปฐมนิเทศนักศึกษาฝึกงานและกิจกรรมผู้ประกอบการเพื่อสังคม</t>
  </si>
  <si>
    <t xml:space="preserve">โครงการฝึกประสบการณ์วิชาชีพรัฐประศาสนศาสตร์ สาขาวิชารัฐประศาสนศาสตร์  </t>
  </si>
  <si>
    <t xml:space="preserve">1) ปฐมนิเทศก่อนฝึกประสบการณ์วิชาชีพทางรัฐประศาสนศาสตร์               </t>
  </si>
  <si>
    <t>2) รายงานกลับจากฝึกประสบการณ์วิชาชีพทางรัฐประศาสนศาสตร์</t>
  </si>
  <si>
    <t>28 ม.ค. 65</t>
  </si>
  <si>
    <t>16 - 17 ต.ค. 64</t>
  </si>
  <si>
    <t>โครงการปัจฉิมนิเทศนักศึกษาฝึกประสบการณ์วิชาชีพกฎหมาย</t>
  </si>
  <si>
    <t xml:space="preserve"> โครงการสร้างจิตอาสาให้กับนักศึกษาและบุคลากรสาขาวิชาภาษาอังกฤษ (แบบออนไซต์/ออนไลน์)</t>
  </si>
  <si>
    <t>เพาะเมล็ดจิตอาสา พัฒนาคุณธรรมจริยธรรม</t>
  </si>
  <si>
    <t>6 พ.ย. 64</t>
  </si>
  <si>
    <t>โครงการจิตอาสาศิลปะดิจิทัลเพื่อพัฒนาท้องถิ่น</t>
  </si>
  <si>
    <t>11 – 13 ธ.ค. 64</t>
  </si>
  <si>
    <t>โครงการปลูกฝังจิตสาธารณะนักพัฒนาชุมชนและสังคม สำหรับนักศึกษาชั้นปีที่ 1 และชั้นปีที่ 2</t>
  </si>
  <si>
    <t>โครงการส่งเสริมจิตอาสานักศึกษาและบุคลากร สาขาวิชารัฐประศาสนศาสตร์</t>
  </si>
  <si>
    <t>10 ธ.ค. 65</t>
  </si>
  <si>
    <t>โครงการพัฒนาศักยภาพการวิจัยนักศึกษา</t>
  </si>
  <si>
    <t>13 - 14  พ.ย. 64</t>
  </si>
  <si>
    <t xml:space="preserve">โครงการพัฒนาศักยภาพด้านการวิจัยฯ: แลกเปลี่ยนเรียนรู้เทคนิคการเขียนโครงร่างการวิจัยเพื่อขอทุนอุดหนุนการวิจัยจากภายในและภายนอกสถาบัน </t>
  </si>
  <si>
    <t>การพัฒนาศักยภาพอาจารย์ด้านการทำวิจัยทางภาษาอังกฤษและภาษาศาสตร์ (แบบออนไซต์/ออนไลน์)</t>
  </si>
  <si>
    <t>โครงการเพิ่มประสิทธิภาพด้านการวิจัยและสมรรถนะทางวิชาการของ หลักสูตรรัฐประศาสนศาสตรมหาบัณฑิต (รป.ม.)</t>
  </si>
  <si>
    <t>1 - 31 ม.ค. 65</t>
  </si>
  <si>
    <t xml:space="preserve">โครงการบูรณาการวิจัยกับการเรียนการสอนสาขาวิชาภาษาอังกฤษธุรกิจ </t>
  </si>
  <si>
    <t>1 ต.ค. 64 – 31 พ.ค. 65</t>
  </si>
  <si>
    <t>โครงการจัดทำวารสารวิชาการ
สาขาวิชาภาษาอังกฤษ "วารสารภาษาอังกฤษและภาษาศาสตร์" (วอภ.)</t>
  </si>
  <si>
    <t xml:space="preserve">1 พ.ย. 64 - 31 พ.ค. 65 </t>
  </si>
  <si>
    <t xml:space="preserve">2 พ.ย. 64 – 28 ก.พ. 65 </t>
  </si>
  <si>
    <t>บริการวิชาการสู่ชุมชน : แข่งขันทักษะร้อยกรองทำนองไทย</t>
  </si>
  <si>
    <t>1 - 21 เม.ย. 65</t>
  </si>
  <si>
    <t xml:space="preserve">โครงการสร้างสรรค์ผลงานศิลปะดิจิทัลสู่การจัดแสดงนิทรรศการ </t>
  </si>
  <si>
    <t>โครงการส่งเสริมการจัดแสดงผลงานศิลปะดิจิทัลของคณาจารย์</t>
  </si>
  <si>
    <t>1 – 15 ก.ค. 65</t>
  </si>
  <si>
    <t xml:space="preserve"> 27 - 30 มิ.ย. 65</t>
  </si>
  <si>
    <t>โครงการบริการวิชาการ สาขาวิชาบรรณารักษศาสตร์และสารสนเทศศาสตร์</t>
  </si>
  <si>
    <t>15 - 29 เม.ย. 65</t>
  </si>
  <si>
    <t>โครงการพัฒนาศูนย์ประสานงานชุมชนสัมพันธ์ (HUSOC)  เพื่อถ่ายทอดองค์ความรู้สู่ชุมชนและพัฒนาท้องถิ่นจาก Local สู่ Global  คณะมนุษยศาสตร์และสังคมศาสตร์</t>
  </si>
  <si>
    <t>19 - 20 ก.พ. 65</t>
  </si>
  <si>
    <t>โครงสร้างเครือข่ายปราชญ์ชาวบ้านและการมีส่วนร่วมในด้านสัมมาชีพชุมชนท้องถิ่น คณะมนุษยศาสตร์และสังคมศาสตร์</t>
  </si>
  <si>
    <t>โครงการบริหารจัดการข้อมูลภาษาอังกฤษด้านผลิตภัณฑ์ชุมชนเพื่อสนับสนุนการท่องเที่ยวในจังหวัดบุรีรัมย์</t>
  </si>
  <si>
    <t>1,3,6</t>
  </si>
  <si>
    <t>11 - 12 ธ.ค. 64</t>
  </si>
  <si>
    <t>โครงการสร้างจิตอาสา ในการส่งเสริม สืบสาน ทำนุบำรุง ศิลปวัฒนธรรม และวัฒนธรรม
คณะมนุษยศาสตร์และสังคมศาสตร์</t>
  </si>
  <si>
    <t>โครงการพัฒนาจิตเพื่อส่งเสริมคุณธรรมจริยธรรม และสืบสานศิลปและวัฒนธรรมอันดีงามสู่สังคม (แบบออนไซต์/ออนไลน์)</t>
  </si>
  <si>
    <t xml:space="preserve"> โครงการสืบสานวัฒนธรรมและแสดงความยินดีกับความสำเร็จทางการศึกษาของนักศึกษาสาขาวิชาภาษา
อังกฤษ  (แบบออนไซต์/ออนไลน์)</t>
  </si>
  <si>
    <t>โครงการอนุรักษ์ ส่งเสริม และทำนุบำรุงศิลปวัฒนธรรมสาขาวิชาภาษาอังกฤษธุรกิจ</t>
  </si>
  <si>
    <t>21 ม.ค 65</t>
  </si>
  <si>
    <t xml:space="preserve">โครงการเสริมสร้างความรักความสามัคคีนักศึกษาสาขาวิชาการพัฒนาสังคม </t>
  </si>
  <si>
    <t>โครงการจัดหาทรัพยากรเพื่อบริหารจัดการด้านการเรียนการสอน สาขาวิชาภาษาไทย</t>
  </si>
  <si>
    <t>โครงการบริหารจัดการหน่วยงานในการปฏิบัติงานอย่างมีธรรมาภิบาลและมีประสิทธิภาพ คณะมนุษยศาสตร์และสังคมศาสตร์</t>
  </si>
  <si>
    <t xml:space="preserve">โครงการบริหารจัดการระบบงานสารบรรณและสารสนเทศ สำนักงานคณบดี คณะมนุษยศาสตร์และสังคมศาสตร์ </t>
  </si>
  <si>
    <t>โครงการพัฒนาการเรียนการสอน (รป.ม.)</t>
  </si>
  <si>
    <t xml:space="preserve">โครงการบริหารจัดการ สาขาวิชาศิลปะดิจิทัล </t>
  </si>
  <si>
    <t>โครงการบริหารจัดการกลุ่มวิชาประวัติศาสตร์</t>
  </si>
  <si>
    <t xml:space="preserve">โครงการประกันคุณภาพการศึกษาหลักสูตรปรัชญาดุษฎีบัณฑิต สาขาวิชาการสอน
ภาษาอังกฤษ (ปร.ด.) </t>
  </si>
  <si>
    <t xml:space="preserve"> โครงการประกันคุณภาพการศึกษา (รป.ม.)</t>
  </si>
  <si>
    <t>โครงการประกันคุณภาพการศึกษาหลักสูตรศิลปศาสตรบัณฑิต สาขาวิชาภาษาอังกฤษ (ศศ.บ.)</t>
  </si>
  <si>
    <t>18 - 25 พ.ค. 65</t>
  </si>
  <si>
    <t>โครงการติดตามภาวะการมีงานทำและความพึงพอใจของผู้ใช้บัณฑิต สาขาวิชาภาษาอังกฤษธุรกิจ</t>
  </si>
  <si>
    <t xml:space="preserve"> 1 ก.พ. 65</t>
  </si>
  <si>
    <t>12 ก.พ. 65</t>
  </si>
  <si>
    <t xml:space="preserve">โครงการประกันคุณภาพการศึกษาสาขาวิชาภาษาอังกฤษธุรกิจ </t>
  </si>
  <si>
    <t xml:space="preserve">1 - 30 มี.ค. 65 </t>
  </si>
  <si>
    <t>โครงการประกันคุณภาพการศึกษา หลักสูตรศิลปศาสตรบัณฑิต สาขาวิชาภาษาไทย ปีการศึกษา 2564</t>
  </si>
  <si>
    <t>2 มี.ค. 65</t>
  </si>
  <si>
    <t>โครงการพัฒนาศักยภาพประกันคุณภาพการศึกษาหลักสูตรศิลปกรรมศาสตบัณฑิต</t>
  </si>
  <si>
    <t xml:space="preserve">2 พ.ค. - 30 ก.ค. 65 </t>
  </si>
  <si>
    <t>โครงการประกันคุณภาพสาขาวิชาบรรณารักษศาสตร์และสารสนเทศศาสตร์</t>
  </si>
  <si>
    <t>30 เม.ย. - 31 ก.ค. 65</t>
  </si>
  <si>
    <t>โครงการพัฒนางานด้านการประกันคุณภาพการศึกษาสาขาวิชาการพัฒนาสังคม</t>
  </si>
  <si>
    <t>ประกันคุณภาพการศึกษา สาขาวิชารัฐประศาสนศาสตร์</t>
  </si>
  <si>
    <t>โครงการประกันคุณภาพการศึกษา หลักสูตรนิติศาสตร์บัณฑิต</t>
  </si>
  <si>
    <t>โครงการติดตามการมีงานทำของบัณฑิต และสำรวจควมพึงพอใจของผู้ใช้บัณฑิต สาขาวิชานิติศาสตร์</t>
  </si>
  <si>
    <t xml:space="preserve">การพัฒนาและเสริมสร้าง
ความมั่นใจการใช้ทักษะภาษาอังกฤษและทักษะอาชีพ
สู่การทำงานในยุคศตวรรษที่21
สำหรับนักศึกษาสาขาวิชาภาษาอังกฤษ </t>
  </si>
  <si>
    <t>สรุปข้อมูลแผนการจัดโครงการปีงบประมาณ 2565 คณะพยาบาลศาสตร์</t>
  </si>
  <si>
    <t>65-01-8001</t>
  </si>
  <si>
    <t>พัฒนาอาจารย์เข้าสู่ตำแหน่งทางวิชาการ (การเขียนตำรา)</t>
  </si>
  <si>
    <t>ก.พ. - มี.ค. 65</t>
  </si>
  <si>
    <t xml:space="preserve">สนับสนุนการผลิตเอกสารประกอบการสอน/ตำรา </t>
  </si>
  <si>
    <t>ม.ค. - เม.ย.65</t>
  </si>
  <si>
    <t>พัฒนาบุคลากรสายสนับสนุน</t>
  </si>
  <si>
    <t>ปฐมนิเทศอาจารย์ใหม่</t>
  </si>
  <si>
    <t xml:space="preserve">โครงการพัฒนาทักษะอาจารย์ในการจัดการเรียนการสอนออนไลน์ </t>
  </si>
  <si>
    <t>1 พ.ย. 64</t>
  </si>
  <si>
    <t>โครงการปรับปรุงหลักสูตร 
พ.ศ. 2566</t>
  </si>
  <si>
    <t>ต.ค. 64 - ม.ค. 65</t>
  </si>
  <si>
    <t xml:space="preserve">โครงการพัฒนาคุณภาพการจัดการเรียนการสอนวิพากษ์ข้อสอบและทวนสอบ </t>
  </si>
  <si>
    <t xml:space="preserve">โครงการพัฒนาคลังข้อสอบในรายวิชา 5 สาขาวิชา </t>
  </si>
  <si>
    <t>ม.ค. - เม.ย. 
65</t>
  </si>
  <si>
    <t>โครงการพัฒนาระบบสารสนเทศ</t>
  </si>
  <si>
    <t>โครงการจัดซื้ออุปกรณ์เพื่อการศึกษา</t>
  </si>
  <si>
    <t xml:space="preserve">โครงการประชาสัมพันธ์และคัดเลือกนักศึกษาประจำปีการศึกษา 2565 </t>
  </si>
  <si>
    <t>โครงการสนับสนุนการทำความร่วมมือเครือข่ายด้านการรับนักศึกษา</t>
  </si>
  <si>
    <t>โครงการปัจฉิมนิเทศนักศึกษาพยาบาลศาสตร์รุ่นที่ 1</t>
  </si>
  <si>
    <t>มี.ค. 65</t>
  </si>
  <si>
    <t>โครงการปฐมนิเทศและเตรียมความพร้อมนักศึกษาใหม่ ปีการศึกษา 2565</t>
  </si>
  <si>
    <t>15 - 17 พ.ค.65</t>
  </si>
  <si>
    <t xml:space="preserve">พิธีมอบหมวกสำหรับนักศึกษาพยาบาลชั้นปีที่ 2 </t>
  </si>
  <si>
    <t>พ.ย. 64</t>
  </si>
  <si>
    <t>โครงการพัฒนาความเข้มแข็งนักศึกษาสโมสรนักศึกษา</t>
  </si>
  <si>
    <t>14 มี.ค. 65</t>
  </si>
  <si>
    <t>1,000</t>
  </si>
  <si>
    <t xml:space="preserve">โครงการสานสัมพันธ์น้องพี่ BRU Nurse ปีการศึกษา 2565                               </t>
  </si>
  <si>
    <t>26 พ.ย 64</t>
  </si>
  <si>
    <t>3,000</t>
  </si>
  <si>
    <t xml:space="preserve">โครงการติดตามและประเมินความพึงพอใจของผู้ใช้บัณฑิต 
และติดตามการมีงานทำของ
บัณฑิต </t>
  </si>
  <si>
    <t>การจัดการความรู้ด้านการเรียนการสอน</t>
  </si>
  <si>
    <t>โครงการพัฒนาทักษะการเรียนรู้ในศตวรรษที่ 21</t>
  </si>
  <si>
    <t xml:space="preserve"> 15 ธ.ค. 64</t>
  </si>
  <si>
    <t>โครงการเตรียมความพร้อมในการสอบใบประกอบการพยาบาล</t>
  </si>
  <si>
    <t>โครงการเพิ่มพูนความรู้และทักษะภาษาอังกฤษ</t>
  </si>
  <si>
    <t>1 ส.ค. 65</t>
  </si>
  <si>
    <t>1) เสริมสร้างประสบการณ์การเรียนรู้สู่วิชาชีพสำหรับนักศึกษาพยาบาลศาสตร์ชั้นปีที่ 1</t>
  </si>
  <si>
    <t>2) โครงการแลกเปลี่ยนเรียนรู้ประเด็นและแนวโน้มทางการพยาบาลร่วมกับองค์กรภายนอก</t>
  </si>
  <si>
    <t>ก.พ. 65</t>
  </si>
  <si>
    <t>โครงการฝึกปฏิบัติการพยาบาล
ปีการศึกษา 2/ 2564</t>
  </si>
  <si>
    <t xml:space="preserve">1) ปฏิบัติการพยาบาลเบื้องต้น 2/64 </t>
  </si>
  <si>
    <t xml:space="preserve">2) ปฏิบัติการผู้ใหญ่และผู้สูงอายุ2/64 </t>
  </si>
  <si>
    <t xml:space="preserve">3) ปฏิบัติการพยาบาลมารดา ทารก และการผดุงครรภ์ 1 ปีการศึกษา 2/64 </t>
  </si>
  <si>
    <t xml:space="preserve">4) ปฏิบัติการบริหารการ
พยาบาล2/64 </t>
  </si>
  <si>
    <t xml:space="preserve">5) ปฏิบัติประสบการณ์วิชาชีพ 2/64 </t>
  </si>
  <si>
    <t xml:space="preserve">6) ปฏิบัติการพยาบาลชุมชน 
2/64 </t>
  </si>
  <si>
    <t>โครงการฝึกปฏิบัติการพยาบาล
ปีการศึกษา 1/2565</t>
  </si>
  <si>
    <t xml:space="preserve">1) ปฏิบัติการพยาบาลผู้ใหญ่และผู้สูงอายุ 1 ปีการศึกษา 1/65 </t>
  </si>
  <si>
    <t>มิ.ย.- ก.ย. 65</t>
  </si>
  <si>
    <t xml:space="preserve">2) ปฏิบัติการพยาบาลเด็กและวัยรุ่น ปีการศึกษา 1/65 </t>
  </si>
  <si>
    <t xml:space="preserve">3) ปฏิบัติการพยาบาลมารดา ทารก  และการผดุงครรภ์ 2   
ปีการศึกษา 1/65 </t>
  </si>
  <si>
    <t xml:space="preserve">4) ปฏิบัติการพยาบาลสุขภาพจิตและจิตเวช ปีการศึกษา 1/65 </t>
  </si>
  <si>
    <t xml:space="preserve">5) ปฏิบัติการรักษาโรคเบื้องต้น ปีการศึกษา 1/65 </t>
  </si>
  <si>
    <t>โครงการนักศึกษาพยาบาลศาสตร์อาสาพัฒนาชุมชนเพื่อพึ่งพาตนเองอย่างยั่งยืน</t>
  </si>
  <si>
    <t xml:space="preserve">โครงการพัฒนาศักยภาพนักวิจัยในการผลิตผลงานวิชาการเพื่อตีพิมพ์ในระดับนานาชาติ คณะพยาบาลศาสตร์ </t>
  </si>
  <si>
    <t xml:space="preserve">กิจกรรมสนับสนุนการเผยแพร่งานวิจัย </t>
  </si>
  <si>
    <t>พ.ย. 64 - ก.ค. 65</t>
  </si>
  <si>
    <t xml:space="preserve">โครงการจัดการความรู้ด้านการ
วิจัย ปีงบประมาณ 2565   </t>
  </si>
  <si>
    <t>โครงการบูรณาการบริการวิชาการกับการจัดการเรียน
การสอน การวิจัย และทำนุบำรุง
ศิลปวัฒนธรรม</t>
  </si>
  <si>
    <t xml:space="preserve">โครงการส่งเสริมสุขภาพจิตของผู้สูงอายุในชุมชนหลังได้รับผลกระทบจากสถานการณ์การแพร่ระบาดของไวรัสโคโรน่า 2019  </t>
  </si>
  <si>
    <t xml:space="preserve">โครงการอบรมเชิงปฏิบัติการร่วมกับภาคีเครือข่าย เรื่องการพยาบาลผู้ป่วยที่ได้รับการบาดเจ็บจากกีฬา </t>
  </si>
  <si>
    <t xml:space="preserve">ไหว้ครูและเชิดชูเกียรติคุณงามความดี คณะพยาบาลศาสตร์ ประจำปีงบประมาณ 2565   </t>
  </si>
  <si>
    <t>1 มิ.ย. 65</t>
  </si>
  <si>
    <t xml:space="preserve">โครงการส่งเสริม สืบสาน อนุรักษ์ ทำนุบำรุงศิลปะและวัฒนธรรมเนื่องในวันพยาบาลแห่งชาติ </t>
  </si>
  <si>
    <t>21 ต.ค. 64</t>
  </si>
  <si>
    <t>โครงการค่ายพัฒนาคุณธรรมจริยธรรมของนักศึกษา “ติดปัญญา ชีวาสดใส”</t>
  </si>
  <si>
    <t>3,5</t>
  </si>
  <si>
    <t>11 - 13 มี.ค. 65</t>
  </si>
  <si>
    <t>โครงการพัฒนาองค์การแห่งการเรียนรู้ (Professional learning Communication)</t>
  </si>
  <si>
    <t>โครงการจัดหาทรัพยากรเพื่อบริหารจัดการภายในหน่วยงาน</t>
  </si>
  <si>
    <t>โครงการจัดหาวัสดุห้องปฏิบัติการการพยาบาล</t>
  </si>
  <si>
    <t>ต.ค. - ม.ค. 65</t>
  </si>
  <si>
    <t>โครงการบริหารความเสี่ยงแบบมีส่วนร่วม</t>
  </si>
  <si>
    <t>1 ก.พ. 65</t>
  </si>
  <si>
    <t>โครงการรับรองสถาบันการศึกษาพยาบาลและการผดุงครรภ์</t>
  </si>
  <si>
    <t>การประเมินคุณภาพระดับ
หลักสูตร</t>
  </si>
  <si>
    <t>การประเมินคุณภาพระดับคณะ</t>
  </si>
  <si>
    <t>โครงการนักศึกษายุคใหม่ใส่ใจประกันคุณภาพ</t>
  </si>
  <si>
    <t>พัฒนาอาจารย์ผู้รับผิดชอบหลักสูตร (วัดประเมินผล) 
ความเป็นครู</t>
  </si>
  <si>
    <t>โครงการพัฒนาศักยภาพอาจารย์เพื่อเพิ่มประสิทธิภาพในการทำงาน คณะเทคโนโลยีการเกษตร</t>
  </si>
  <si>
    <t>โครงการพัฒนาศักยภาพอาจารย์ด้านการสอนและการวิจัยทางเกษตร สาขาเกษตร</t>
  </si>
  <si>
    <t>สาขาวิชาเกษตรศาสตร์</t>
  </si>
  <si>
    <t xml:space="preserve">โครงการพัฒนาอาจารย์และบุคลากรเพื่อเพิ่มประสิทธิภาพสาขาวิชาประมง </t>
  </si>
  <si>
    <t xml:space="preserve">สาขาวิชาประมง </t>
  </si>
  <si>
    <t>โครงการพัฒนาศักอาจารย์ด้านการสอนและการวิจัยทางสัตวศาสตร์</t>
  </si>
  <si>
    <t>สาขาวิชาสัตวศาสตร์</t>
  </si>
  <si>
    <t>1 ต.ค. 64 - ม.ค. 65</t>
  </si>
  <si>
    <t>โครงการปรับปรุงหลักสูตรสาขาวิชาเกษตรศาสตร์</t>
  </si>
  <si>
    <t>โครงการจัดหาสื่อ วัสดุ อุปกรณ์ เพื่อเพิ่มประสิทธิภาพการจัดการศึกษาสาขาวิชาประมง</t>
  </si>
  <si>
    <t>โครงการจัดหาสิ่งสนับสนุนการเรียนรู้และแหล่งฝึกประสบการณ์</t>
  </si>
  <si>
    <t>โครงการเพิ่มศักยภาพห้องปฏิบัติการเพื่อการวิเคราะห์ดิน น้ำ และพืช</t>
  </si>
  <si>
    <t>1 ตค.64-มค.65</t>
  </si>
  <si>
    <t>โครงการเพิ่มศักยภาพห้องปฏิบัติการวิเคราะห์อาหารสัตว์เพื่อการเรียนการสอนการวิจัย</t>
  </si>
  <si>
    <t>1 พ.ย. 64-  31 มี.ค. 65</t>
  </si>
  <si>
    <t>โครงการประชาสัมพันธ์รับสมัครนักศึกษาสาขาวิชาเกษตรศาสตร์</t>
  </si>
  <si>
    <t>2 ม.ค  -  28 ก.พ. 65</t>
  </si>
  <si>
    <t>โครงการเตรียมความพร้อมสำหรับนักศึกษาเข้าใหม่</t>
  </si>
  <si>
    <t xml:space="preserve">โครงการพัฒนากระบวนการรับนักศึกษาประชาสัมพันธ์ สาขาวิชาประมง </t>
  </si>
  <si>
    <t>โครงการประชาสัมพันธ์รับสมัครนักศึกษาสาขาวิชาสัตวศาสตร์</t>
  </si>
  <si>
    <t xml:space="preserve">สาขาวิชาสัตวศาสตร์ </t>
  </si>
  <si>
    <t xml:space="preserve">  ส.ค. 65</t>
  </si>
  <si>
    <t>ม.ค. - ก.พ.65</t>
  </si>
  <si>
    <t>1 เม.ย. 65</t>
  </si>
  <si>
    <t>โครงการสืบสานประเพณีการไหว้ครู</t>
  </si>
  <si>
    <t>โครงการความร่วมมือทางวิชาการและวิชาชีพเครือข่ายคณะเกษตร
ราชภัฏ</t>
  </si>
  <si>
    <t>โครงการศึกษาดูงานและการฝึกงานด้านการเกษตรแก่นักศึกษาสาขาวิชาเกษตรศาสตร์</t>
  </si>
  <si>
    <t>1 ต.ค. -  30 พ.ย. 64</t>
  </si>
  <si>
    <t>โครงการศึกษาดูงานด้านการผลิตสัตว์แก่นักศึกษาสาขาวิชาสัตวศาสตร์</t>
  </si>
  <si>
    <t xml:space="preserve">โครงการพัฒนานักศึกษาตามอัตลักษณ์และค่านิยมขององค์กร สาขาวิชาประมง </t>
  </si>
  <si>
    <t>15 ม.ค. 64 - 20 ก.พ. 65</t>
  </si>
  <si>
    <t xml:space="preserve"> พ.ย. 64</t>
  </si>
  <si>
    <t>18 - 19 ก.พ.  65</t>
  </si>
  <si>
    <t>โครงการส่งเสริมและพัฒนานักศึกษาสู่การแข่งขันทักษะวิชาชีพ</t>
  </si>
  <si>
    <t>1 ต.ค. 64 - มิ.ย. 65</t>
  </si>
  <si>
    <t>30 พ.ย.64 – 20 ก.พ. 65</t>
  </si>
  <si>
    <t>ต.ค. 64</t>
  </si>
  <si>
    <t>ธ.ค. 64 - ก.พ.65</t>
  </si>
  <si>
    <t>โครงการนิเทศนักศึกษาฝึกประสบการณ์วิชาชีพและสหกิจศึกษา</t>
  </si>
  <si>
    <t>30 พ.ย. 64 - 20 ก.พ. 65</t>
  </si>
  <si>
    <t>โครงการเตรียมความพร้อมในการฝึกประสบการณ์วิชาชีพและสหกิจศึกษา</t>
  </si>
  <si>
    <t>14 ก.พ. 65</t>
  </si>
  <si>
    <t>ธ.ค. 64</t>
  </si>
  <si>
    <t>โครงการบูณาการการเรียนการสอนวิจัยและศิลปวัฒนธรรม สาขาเกษตร</t>
  </si>
  <si>
    <t xml:space="preserve">โครงการพัฒนาแหล่งเรียนรู้ทางวิชาการและวิชาชีพ สาขาวิชาประมง </t>
  </si>
  <si>
    <t>1 ม.ค. - 31 ม.ค. 65</t>
  </si>
  <si>
    <t>โครงการยกระดับผลิตภัณฑ์ข้าวสาขาเกษรศาสตร์</t>
  </si>
  <si>
    <t xml:space="preserve"> มี.ค. 65</t>
  </si>
  <si>
    <t>สานสัมพันธ์น้อง-พี่ เทคโนโลยี การเกษตร</t>
  </si>
  <si>
    <t>โครงการทบทวนแผนยุทธศาสตร์ เทคโนโลยีการเกษตร 2566-2570</t>
  </si>
  <si>
    <t>ธ.ค. 64 -  เม.ย. 65</t>
  </si>
  <si>
    <t>โครงการบริหารจัดการสาขาวิชาเกษตรศาสตร์</t>
  </si>
  <si>
    <t>1,6,8,9</t>
  </si>
  <si>
    <t>พ.ย. - ธ.ค. 64</t>
  </si>
  <si>
    <t>1 มิ.ย. - 30 กค. 65</t>
  </si>
  <si>
    <t>โครงการประกันคุณภาพสาขาวิชาเกษตรศาสตร์</t>
  </si>
  <si>
    <t>เม.ย. - มิ.ย. 65</t>
  </si>
  <si>
    <t xml:space="preserve">โครงการประกันคุณภาพการศึกษาระดับหลักสูตรประมง </t>
  </si>
  <si>
    <t>1 มิ.ย. - 30 ก.ค. 65</t>
  </si>
  <si>
    <t>โครงการประกันคุณภาพสาขาวิชาสัตวศาสตร์</t>
  </si>
  <si>
    <t>เม.ย. - มิ.ย.65</t>
  </si>
  <si>
    <t>65-01-6001</t>
  </si>
  <si>
    <t>65-01-3001</t>
  </si>
  <si>
    <t>สรุปข้อมูลแผนการจัดโครงการปีงบประมาณ 2565 คณะเทคโนโลยีการเกษตร</t>
  </si>
  <si>
    <t xml:space="preserve">สรุปข้อมูลแผนการจัดโครงการปีงบประมาณ 2565 คณะมนุษยศาสตร์และสังคมศาสตร์ </t>
  </si>
  <si>
    <t>สรุปข้อมูลแผนการจัดโครงการปีงบประมาณ 2565 โรงเรียนสาธิต</t>
  </si>
  <si>
    <t>แผนงานโครงการสำคัญเพื่อให้บรรลุเป้าหมายยุทธศาสตร์ชาติ</t>
  </si>
  <si>
    <t>โครงการสำคัญเพื่อให้บรรลุเป้าหมายยุทธศาสตร์ชาติ</t>
  </si>
  <si>
    <t xml:space="preserve">แผนงานโครงการยุทธศาสตร์มหาวิทยาลัยราชภัฏเพื่อการพัฒนาท้องถิ่น </t>
  </si>
  <si>
    <t xml:space="preserve">โครงการยุทธศาสตร์มหาวิทยาลัยราชภัฏเพื่อการพัฒนาท้องถิ่น </t>
  </si>
  <si>
    <t>การยกระดับรายได้ชุมชนด้วยงานหัตถศิลป์สามวัยจากขยะรีไซเคิลชุมชนตำบลถลุงเหล็ก อำเภอเมือง จังหวัดบุรีรัมย์</t>
  </si>
  <si>
    <t>นวัตกรรมการบริหารจัดการ PM 2.5 ด้วยการใช้เทคโนโลยีชีวภาพจากจุลินทรีย์จาวปลวกและภูมิปัญญาชาวบ้านในการย่อยสลายตอซังข้าว สำหรับเกษตรกรในจังหวัดบุรีรัมย์</t>
  </si>
  <si>
    <t xml:space="preserve">การพัฒนาหนังสือแบบเรียนพลวัติจากโปรแกรม Geogebra สำหรับครูคณิตศาสตร์ในจังหวัดบุรีรัมย์ </t>
  </si>
  <si>
    <t>การพัฒนาศักยภาพครูประจำการให้เป็นครูมืออาชีพ  ด้านการจัดการเรียนรู้แบบสะเต็มศึกษาระดับมัธยมศึกษา  จังหวัดบุรีรัมย์</t>
  </si>
  <si>
    <t>การพัฒนาศูนย์การเรียนรู้ด้านศิลปะเพื่อถ่ายทอดและบ่มเพาะให้กับเด็กในแต่ละช่วงวัย ในจังหวัดบุรีรัมย์</t>
  </si>
  <si>
    <t>การพัฒนาศักยภาพครูประจำการที่สำเร็จการศึกษาจากมหาวิทยาลัยราชภัฏให้เป็นมืออาชีพด้านการจัดการเรียนรู้โดยใช้กระบวนการวิจัยเป็นฐาน ในจังหวัดบุรีรัมย์</t>
  </si>
  <si>
    <t xml:space="preserve">พัฒนาศักยภาพครูและบุคลากรทางการศึกษาในการออกแบบการวัดผลประเมินผลการเรียนรู้ตามสภาพจริงด้วยการวิจัยปฏิบัติการ
</t>
  </si>
  <si>
    <t>การเสริมสร้างศักยภาพครู และพัฒนาโรงเรียนสาธิตมหาวิทยาลัยราชภัฏบุรีรัมย์ ให้เป็นศูนย์ฝึกปฏิบัติการและการวิจัยเป็นต้นแบบให้กับโรงเรียนในท้องถิ่น</t>
  </si>
  <si>
    <t>กระบวนการพัฒนาครูปฐมวัยด้วยชุมชนแห่งการเรียนรู้เชิงวิชาชีพ (PLC) เรื่องการจัดกิจกรรมการเรียนรู้แบบบูรณาการผังกราฟิกประกอบการใช้คำถามที่มีต่อการคิดวิเคราะห์ของเด็กปฐมวัย</t>
  </si>
  <si>
    <t>การยกระดับคุณภาพการศึกษา ด้วยกระบวนการ Re – Skill/Up – skill ครูดนตรีในจังหวัดบุรีรัมย์ ผ่าน Platform เครือข่ายแลกเปลี่ยนเรียนรู้ทางด้านดนตรี</t>
  </si>
  <si>
    <t xml:space="preserve">การพัฒนาสมรรถนะทางการอ่าน การเขียน การคิดวิเคราะห์ โดยใช้สื่อนวัตกรรมแบบฝึกทักษะ เทคโนโลยี AR ของนักเรียนชั้นประถมศึกษาสำนักงาน เขตพื้นที่การศึกษาประถมศึกษาจังหวัดบุรีรัมย์ เขต 1 2 3 และ 4 
</t>
  </si>
  <si>
    <t>โครงการพัฒนาศักยภาพนักศึกษาคณะครุศาสตร์เพื่อรองรับการสร้างวิศวกรสังคมสู่การพัฒนาชุมชนแบบบูรณาการ คณะครุศาสตร์</t>
  </si>
  <si>
    <t>การวิจัยและพัฒนากระบวนการบ่มเพาะนักศึกษาครูให้มีสมรรถนะตามมาตรฐานวิชาชีพด้านการใช้ภาษาอังกฤษเพื่อการทดสอบวิชาภาษาอังกฤษให้ผ่านในตามกรอบอ้างอิงร่วมสหภาพยุโรป (Common European Framework
 Reference on Language: CEFR) ระดับ B 1</t>
  </si>
  <si>
    <r>
      <t xml:space="preserve">14 – 18 </t>
    </r>
    <r>
      <rPr>
        <sz val="14"/>
        <color theme="1"/>
        <rFont val="TH SarabunIT๙"/>
        <family val="2"/>
      </rPr>
      <t xml:space="preserve"> มี.ค. </t>
    </r>
    <r>
      <rPr>
        <sz val="14"/>
        <color theme="1"/>
        <rFont val="TH SarabunPSK"/>
        <family val="2"/>
      </rPr>
      <t>65</t>
    </r>
  </si>
  <si>
    <t>รหัสโครงการ 65 - 01 - 5002</t>
  </si>
  <si>
    <r>
      <t xml:space="preserve">หมายเหตุ </t>
    </r>
    <r>
      <rPr>
        <sz val="14"/>
        <color theme="1"/>
        <rFont val="TH SarabunPSK"/>
        <family val="2"/>
      </rPr>
      <t>: งบแผ่นดิน : เบิกจากผลผลิตผู้สำเร็จการศึกษาด้านวิทยาศาสตร์ : งบดำเนินงาน 250,000  บาท</t>
    </r>
  </si>
  <si>
    <t>21.</t>
  </si>
  <si>
    <t>การพัฒนาเทคโนโลยีพลังงานสะ อาดด้วยเตาเผาเพื่อสร้างสรรค์ผลงาน นำมาสร้างงาน สร้างอาชีพให้กับชุมชนท้องถิ่นบุรีรัมย์</t>
  </si>
  <si>
    <t xml:space="preserve">การวิจัยและพัฒนาเทคโนโลยีการควบคุมน้ำด้วยระบบอินเตอร์เน็ตของทุกสรรพสิ่ง สำหรับเกษตรกรวิสาหกิจชุมชนแปลงใหญ่ทุเรียนน้ำแร่ อำเภอโนนสุวรรณ จังหวัดบุรีรัมย์ </t>
  </si>
  <si>
    <t xml:space="preserve">การพัฒนาระบบสารสนเทศออนไลน์เพื่อยกระดับการท่องเที่ยวชุมชน ในพื้นที่ตำบลบ้านบัว อำเภอเมือง จังหวัดบุรีรัมย์ </t>
  </si>
  <si>
    <t>การพัฒนาห่วงโซ่คุณค่าของเกษตรกรต้นน้ำ กลุ่มผู้ปลูกข้าวภูเขาไฟโดยการสร้างมูลค่าเพิ่มสินค้า ในเขต อำเภอประโคนชัย จังหวัดบุรีรัมย์</t>
  </si>
  <si>
    <t>การวิจัยและพัฒนาผลิตภัณฑ์พื้นถิ่นเพื่อยกระดับเศรษฐกิจชุมชน ตำบลบ้านไทร อำเภอประโคนชัย จังหวัดบุรีรัมย์</t>
  </si>
  <si>
    <t>การประยุกต์ใช้พลังงานสะอาดโรงเรียนพระราชดำริในพระราชานุเคราะห์อำเภอบ้านกรวด จังหวัดบุรีรัมย์</t>
  </si>
  <si>
    <t xml:space="preserve">การพัฒนาและยกระดับผลิตภัณฑ์จากผ้าไหม - ฝ้ายตามแนวทางพระราชดำริ กลุ่มทอผ้าไหม ตำบลสี่เหลี่ยม อำเภอประโคนชัย จังหวัดบุรีรัมย์ </t>
  </si>
  <si>
    <t>การฟื้นฟูผ้ามัดหมี่ไทยเขมรอำเภอประโคนชัย จังหวัดบุรีรัมย์สู่สินค้าทางวัฒนธรรมเชิงอนุรักษ์ และพัฒนาสู่สินค้าแฟชั่นและสินค้าไลฟ์สไตล์</t>
  </si>
  <si>
    <t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คณะเทคโนโลยีอุตสาหกรรม</t>
  </si>
  <si>
    <t>โครงการเสริมสร้างมาตรการควบคุมและป้องกันการแพร่ระบาดของโรคติดเชื้อไวรัสโคโรน่า 2019 (COVID - 19) ในพื้นที่ตำบลบ้านไทร อำเภอประโคนชัยจังหวัดบุรีรัมย์</t>
  </si>
  <si>
    <t xml:space="preserve">โครงการเสริมสร้างมาตรการควบคุมและป้องกันการแพร่ระบาดของโรคติดเชื้อไวรัสโคโรน่า 2019 (COVID - 19) ในพื้นที่บ้านสายตรีพัฒนา 3 ตำบลบึงเจริญ อำเภอบ้านกรวด จังหวัดบุรีรัมย์
</t>
  </si>
  <si>
    <t xml:space="preserve">โครงการส่งเสริม สืบสาน รักษา และต่อยอดโครงการอันเนื่องมาจากพระราชดำริเพื่อการบูรณาการศาสตร์พระชาสู่การนำไปใช้ประโยชน์เพื่อการพัฒนาท้องถิ่นอย่างยั่งยืน (โครงการส่งเสริมอาชีพการพัฒนาแปรรูปสินค้างานทอเสื่อกกอัตลักษณ์ท้องถิ่นสู่การยกระดับผลิตภัณฑ์ชุมชนการค้าเชิงพาณิชย์ กลุ่มชุมชนตำบลแสลงโทน อำเภอประโคนชัย จังหวัดบุรีรัมย์)
</t>
  </si>
  <si>
    <t>โครงการส่งเสริม สืบสาน รักษา และต่อยอดโครงการอันเนื่องมาจากพระราชดำริเพื่อการบูรณาการศาสตร์พระชาสู่การนำไปใช้ประโยชน์เพื่อการพัฒนาท้องถิ่นอย่างยั่งยืน (โครงการพัฒนาโมเลกุลวัสดุพืชไร่เหลือทิ้งนำมาสร้างนวัตกรรมลดความเสี่ยง ยับยั้งสารละลายแคลเซียม แมกนีเซียม เหล็ก แมงกานีสในน้ำบาดาลสำหรับนำมาใช้ในการเพาะปลูกพืชไร่พืชสวนและใช้อุปโภคบริโภคให้กับเกษตรกรในจังหวัดบุรีรัมย์)</t>
  </si>
  <si>
    <t xml:space="preserve">โครงการส่งเสริม สืบสาน รักษา และต่อยอดโครงการอันเนื่องมาจากพระราชดำริเพื่อการพัฒนาต่อยอดและถ่ายทอดวิชาชีพเครื่องปั้นดินเผาไฟต่ำเพื่อเป็นอาชีพเสริมให้กับชุมชน
</t>
  </si>
  <si>
    <t>โครงการพัฒนาหลักสูตรระยะสั้นเพื่อเพิ่มคุณค่าในการการเรียนรู้ตลอดชีวิต คณะเทคโนโลยีอุตสาหกรรม</t>
  </si>
  <si>
    <t>โครงการติดตามรายงานผลจากการดำเนินโครงการยุทธศาสตร์มหาวิทยาลัยราชภัฏเพื่อการพัฒนาท้องถิ่นในพื้นที่บริการของคณะเทคโนโลยีอุตสาหกรรม เพื่อการถ่ายทอดนวัตกรรมและยกระดับผลิตภัณฑ์ชุมชน ในการเสริมสร้างอาชีพสู่การบูรณาการเพื่อนำไปใช้ประโยชน์อย่างยั่งยืน</t>
  </si>
  <si>
    <t>สุดารัตน์ ปีนะภา</t>
  </si>
  <si>
    <t xml:space="preserve">วีระ เนตราทิพย์
</t>
  </si>
  <si>
    <t>ภูริชญ์ งามคง</t>
  </si>
  <si>
    <t>อุดมพงษ์ เกศศรีพงษ์ศา</t>
  </si>
  <si>
    <t>สินีนาฏ รามฤทธิ์</t>
  </si>
  <si>
    <t>ดุสิต อุทิศสุนทร</t>
  </si>
  <si>
    <t>ณัฐ ประสีระเตสัง</t>
  </si>
  <si>
    <t>สมบัติ ประจญศานต์</t>
  </si>
  <si>
    <t>ธนกร ดุจเพ็ญ</t>
  </si>
  <si>
    <t>สุวัฒน์  มณีวรรณ</t>
  </si>
  <si>
    <t>สุวัฒน์  มณีวรรณ
พูนธนะ  ศรีสระคู</t>
  </si>
  <si>
    <t>สุวัฒน์  มณีวรรณ
ธเนศ เฮ่ประโคน</t>
  </si>
  <si>
    <t xml:space="preserve">ธนกร ดุจเพ็ญ
สนิท พาราษฎร์ </t>
  </si>
  <si>
    <t>ธนกร ดุจเพ็ญ
ณัฐพล  ภูครอง</t>
  </si>
  <si>
    <t>วัชระ วชิรภัทรกุล
อัษฎางค์  รอไธสง</t>
  </si>
  <si>
    <t>วัชระ วชิรภัทรกุล
ปราโมทย์  ปิ่นสกุล</t>
  </si>
  <si>
    <t>สุวัฒน์  มณีวรรณ
วิสิทธิ์ ลุมชะเนาว์
วิชัย  เกษอรุณศรี
กฤษดากร  เชื่อมกลาง
อุดมพงษ์ เกศศรีพงษ์ศา</t>
  </si>
  <si>
    <t>วีระ  เนตราทิพย์</t>
  </si>
  <si>
    <t>โครงการนวัตกรรมการจัดการ ศึกษาออนไลน์ที่มุ่งพัฒนาศักยภาพด้านทักษะแรงงานฝีมือและทักษะการเป็นผู้ประกอบการด้านเทคโนโลยีและอุตสาหกรรมก่อสร้าง</t>
  </si>
  <si>
    <t>โครงการนวัตกรรมการจัดการ ศึกษาออนไลน์ที่มุ่งพัฒนาศักยภาพ
ด้านทักษะแรงงานฝีมือและทักษะการเป็นผู้ประกอบการด้านเทคโนโลยีและอุตสาหกรรมก่อสร้าง</t>
  </si>
  <si>
    <t>พัฒนาศักยภาพบุคคลากร
สาขาวิชาวิศวกรรมการจัดการ
อุตสาหกรรม</t>
  </si>
  <si>
    <t>พัฒนาทักษะด้านวิชาชีพและ
วิชาการ สาขาวิชาวิศวกรรมการ
จัดการอุตสาหกรรม</t>
  </si>
  <si>
    <t>โครงการพัฒนาบุคลากร 
สาขาวิชาเทคโนโลยีวิศวกรรม
โยธา</t>
  </si>
  <si>
    <t>โครงการพัฒนาบุคลากรและ
ผลงานทางวิชาการ  สาขาวิชา
เทคโนโลยีเซรามิกส์และการ
ออกแบบ</t>
  </si>
  <si>
    <t>โครงการสนับสนุนการจัดการ
เทคโนโลยีสารสนเทศ  สาขาวิชา
วิชาเทคโนโลยีเซรามิกส์และการ
ออกแบบ</t>
  </si>
  <si>
    <t>โครงการประชาสัมพันธ์หลักสูตร  สาขาวิชาเทคโนโลยีวิศวกรรม
โยธา</t>
  </si>
  <si>
    <t>โครงการพัฒนานักศึกษาให้มีคุณลักษณะบัณฑิตที่พึงประสงค์มุ่งสู่ศตวรรษที่ 21 สาขาวิชาวิชาเทคโนโลยีเซรามิกส์และการ
ออกแบบ</t>
  </si>
  <si>
    <t>โครงการชีวิตวิถีใหม่
(New Normal) เพื่อการฟื้นฟูและพัฒนาเศรษฐกิจ สังคม และ
วิถีชีวิตความเป็นอยู่ของประชาชน ในวิกฤตการณ์การแพร่ระบาดของโรคติดเชื้อไวรัสโคโรนา 2019 (COVID - 19)  ในพื้นที่ บ้านสายตรีพัฒนา 3 ตำบลบึงเจริญ 
อำเภอกรวด จังหวัดบุรีรัมย์)</t>
  </si>
  <si>
    <t>โครงการชีวิตวิถีใหม่
(New Normal) เพื่อการฟื้นฟู
และพัฒนาเศรษฐกิจ สังคม 
และวิถีชีวิตความเป็นอยู่ของประชาชน ในวิกฤตการณ์การแพร่ระบาดของโรคติดเชื้อไวรัสโคโรนา 2019 (COVID - 19) ในพื้นที่ตำบลจันทบเพชร อำเภอบ้านกรวด จังหวัดบุรีรัมย์</t>
  </si>
  <si>
    <t>โครงการส่งเสริม สืบสาน รักษา และต่อยอดโครงการอันเนื่องมาจากพระราชดำริเพื่อการบูรณาการศาสตร์พระชาสู่การ
นำไปใช้ประโยชน์เพื่อการพัฒนา
ท้องถิ่นอย่างยั่งยืน (โครงการ
พัฒนาโมเลกุลวัสดุพืชไร่เหลือทิ้งนำมาสร้างนวัตกรรมลดความเสี่ยง ยับยั้งสารละลายแคลเซียม แมกนีเซียม เหล็ก แมงกานีสในน้ำบาดาลสำหรับนำมาใช้ในการเพาะปลูกพืชไร่พืชสวนและใช้อุปโภคบริโภคให้กับเกษตรกรในจังหวัดบุรีรัมย์)</t>
  </si>
  <si>
    <r>
      <t>โครงการด้านการบริหารจัดการองค์กร การจัดหาทรัพยากรเพื่อการบริหารจัดการหน่วยงาน</t>
    </r>
    <r>
      <rPr>
        <sz val="14"/>
        <rFont val="TH SarabunPSK"/>
        <family val="2"/>
      </rPr>
      <t xml:space="preserve"> </t>
    </r>
  </si>
  <si>
    <t xml:space="preserve">  -   โครงการสำคัญเพื่อให้บรรลุเป้าหมาย
ยุทธศาสตร์ชาติ</t>
  </si>
  <si>
    <t xml:space="preserve">  -   โครงการยุทธศาสตร์มหาวิทยาลัยราชภัฏ
เพื่อการพัฒนาท้องถิ่น</t>
  </si>
  <si>
    <t>โครงการพัฒนาบุคลากรและผลงานทางวิชาการ สาขาวิชาเทคโนโลยีเซรามิกส์และการออกแบบ</t>
  </si>
  <si>
    <t>โครงการพัฒนานักศึกษาให้มีคุณลักษณะที่พึงประสงค์มุ่งสู่คุณลักษณะบัณฑิตในศตวรรษที่ 21 สาขาวิชาเทคโนโลยีวิศวกรรมอิเล็ก
ทรอนิกส์</t>
  </si>
  <si>
    <t xml:space="preserve"> โครงการสนับสนุนการประชุมวิชาการระดับชาติและนานาชาติ และการแข่งขันทักษะทางวิชาชีพทางเทคโนโลยีอุตสาหกรรม</t>
  </si>
  <si>
    <t xml:space="preserve">การวิจัยและพัฒนาเทคโนโลยีการควบคุมน้ำด้วยระบบอินเตอร์เน็ตของทุกสรรพสิ่ง 
สำหรับเกษตรกรวิสาหกิจชุมชนแปลงใหญ่ทุเรียนน้ำแร่ อำเภอโนนสุวรรณ จังหวัด
บุรีรัมย์ </t>
  </si>
  <si>
    <t xml:space="preserve">การพัฒนาและยกระดับผลิตภัณฑ์จากผ้าไหม 
- ฝ้ายตามแนวทางพระราชดำริ กลุ่มทอผ้าไหม ตำบลสี่เหลี่ยม อำเภอประโคนชัย จังหวัดบุรีรัมย์ </t>
  </si>
  <si>
    <t>การฟื้นฟูผ้ามัดหมี่ไทยเขมรอำเภอประ
โคนชัยจังหวัดบุรีรัมย์สู่สินค้าทางวัฒนธรรมเชิงอนุรักษ์ และพัฒนาสู่สินค้าแฟชั่นและสินค้าไลฟ์สไตล์</t>
  </si>
  <si>
    <t>โครงการพัฒนาศักยภาพนักศึกษาคณะเทคโนโลยีอุตสาหกรรมเพื่อรองรับการ
สร้างวิศวกรสังคมสู่การพัฒนาชุมชนแบบบูรณาการ</t>
  </si>
  <si>
    <t>โครงการชีวิตวิถีใหม่ (New Normal) 
เพื่อการฟื้นฟูและพัฒนาเศรษฐกิจ สังคม 
และวิถีชีวิตความเป็นอยู่ของประชาชน ในวิกฤตการณ์การแพร่ระบาดของโรคติดเชื้อไวรัสโคโรนา 2019 (COVID - 19)  
ในพื้นที่ บ้านสายตรีพัฒนา 3 ตำบลบึงเจริญ 
อำเภอกรวด จังหวัดบุรีรัมย์)</t>
  </si>
  <si>
    <t>โครงการชีวิตวิถีใหม่ (New Normal) เพื่อการฟื้นฟูและพัฒนาเศรษฐกิจ สังคม 
และวิถีชีวิตความเป็นอยู่ของประชาชน ในวิกฤตการณ์การแพร่ระบาดของโรคติดเชื้อไวรัสโคโรนา 2019 (COVID - 19) 
ในพื้นที่ตำบลจันทบเพชร อำเภอบ้านกรวด จังหวัดบุรีรัมย์</t>
  </si>
  <si>
    <t>รหัสโครงการ 65 - 01 - 7001</t>
  </si>
  <si>
    <t xml:space="preserve">                งบรายจ่ายอื่น : 2,111,300 บาท</t>
  </si>
  <si>
    <t xml:space="preserve">               : เบิกจากแผนงานโครงการสำคัญเพื่อให้บรรลุเป้าหมายยุทธศาสตร์ชาติ 
</t>
  </si>
  <si>
    <t xml:space="preserve">                งบรายจ่ายอื่น : 2,250,000 บาท</t>
  </si>
  <si>
    <t>ผลของการใช้รูปแบบการพัฒนาความฉลาดทางสุขภาพของผู้สูงอายุโรคความดันโลหิตสูงและโรคเบาหวาน อำเภอแคนดง จังหวัดบุรีรัมย์</t>
  </si>
  <si>
    <t>การเสริมสร้างความรู้ด้านสุขภาพในการดูแลสุขภาพตนเองของประชาชนในชุมชน</t>
  </si>
  <si>
    <t>รูปแบบการดูแลสุขภาวะองค์รวมในผู้สูงอายุโดยชุมชนมีส่วนร่วม กรณีศึกษาผู้สูงอายุตำบลดงพลอง อำเภอแคนดง จังหวัดบุรีรัมย์</t>
  </si>
  <si>
    <t>การพัฒนาภูมิปัญญาท้องถิ่นเพื่อยกระดับรายได้ของผู้สูงอายุ ตำบลหนองตะครอง อำเภอละหานทราย จังหวัดบุรีรัมย์</t>
  </si>
  <si>
    <t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คณะพยาบาลศาสตร์</t>
  </si>
  <si>
    <t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 ในวิกฤตการณ์การแพร่ระบาดของโรคติดเชื้อไวรัสโคโรนา 2019 (COVID - 19) ชุมชนต้นแบบรอบรู้สุขภาพจิตหลังวิกฤต COVID - 19 เพื่อสร้างสุขภาพใจที่เข้มแข็งอย่างยั่งยืน</t>
  </si>
  <si>
    <t>โครงการเสริมสร้างมาตรการควบคุมและป้องกันการแพร่ระบาดของโรคติดเชื้อไวรัสโคโรน่า 2019 (COVID - 19) เทศบาลเมืองชุมเห็ด อำเภอเมืองบุรีรัมย์ จังหวัดบุรีรัมย์</t>
  </si>
  <si>
    <t>โครงการส่งเสริม สืบสาน รักษา และต่อยอดโครงการอันเนื่องมาจากพระราชดำริในสมเด็จพระกนิษฐาธิราชเจ้า กรมสมเด็จพระเทพรัตนราชสุดาฯ สยามบรมราชกุมารี เพื่อการบูรณาการศาสตร์สู่การนำไปใช้ประโยชน์เพื่อการพัฒนาท้องถิ่นอย่างยั่งยืน การส่งเสริมโภชนาการและการพัฒนาเด็กปฐมวัยในพื้นที่ตำบลตาจง อำเภและหานทราย จังหวัดบุรีรัมย์</t>
  </si>
  <si>
    <t>โครงการพัฒนาหลักสูตรระยะสั้นเพื่อเพิ่มคุณค่าในการการเรียนรู้ตลอดชีวิต หลักสูตรการดูแลผู้สูงอายุ คณะพยาบาลศาสตร์</t>
  </si>
  <si>
    <t>โครงการติดตาม รายงานผลจากการดำเนินโครงการยุทธศาสตร์มหาวิทยาลัยราชภัฏเพื่อการพัฒนาท้องถิ่นในพื้นที่บริการของคณะพยาบาลศาสตร์เพื่อเสริมสร้างสุขภาวะชุมชนของคนในสังคม สู่การบูรณาการเพื่อนำไปใช้ประโยชน์อย่างยั่งยืน</t>
  </si>
  <si>
    <t>รัชนี  ผิวผ่อง</t>
  </si>
  <si>
    <t>อานนท์  สังขะพงษ์</t>
  </si>
  <si>
    <t>นงนุช หอมเนียน</t>
  </si>
  <si>
    <t>สุภาพร  มะรังษี</t>
  </si>
  <si>
    <t>กนิษฐา  จอดนอก</t>
  </si>
  <si>
    <t>นงนุช หอมเนียม 
ฐพัชร์ คันศร
วีระชัย เตชะนิรัติศัย</t>
  </si>
  <si>
    <t>นุงนุช หอมเนียม
ณรงค์กร  ชัยวงศ์
ณิชาภัทร มณีพันธ์</t>
  </si>
  <si>
    <t>สุภาพร มะรังษี
 เวียงพิงค์ ทวีพูน
สุมาลา สว่างจิต</t>
  </si>
  <si>
    <t>ยงยุทธ บรรจง 
สุวรรณี มณีศรี</t>
  </si>
  <si>
    <r>
      <t xml:space="preserve">นงนุช หอมเนียม 
ฐพัชร์ คันศร
</t>
    </r>
    <r>
      <rPr>
        <sz val="9.5"/>
        <rFont val="TH SarabunIT๙"/>
        <family val="2"/>
      </rPr>
      <t>วีระชัย เตชะนิรัติศัย</t>
    </r>
  </si>
  <si>
    <t xml:space="preserve">  -   อุดหนุนการทำวิจัย</t>
  </si>
  <si>
    <t>พัฒนาอาจารย์เข้าสู่ตำแหน่งทางวิชาการ 
(การเขียนตำรา)</t>
  </si>
  <si>
    <t>ม.ค. - เม.ย. 65</t>
  </si>
  <si>
    <t xml:space="preserve">โครงการติดตามและประเมินความพึงพอใจของผู้ใช้บัณฑิต และติดตามการมีงานทำของบัณฑิต </t>
  </si>
  <si>
    <t xml:space="preserve">4) ปฏิบัติการบริหารการพยาบาล2/64 </t>
  </si>
  <si>
    <t xml:space="preserve">6) ปฏิบัติการพยาบาลชุมชน 2/64 </t>
  </si>
  <si>
    <t>โครงการฝึกปฏิบัติการพยาบาลปีการศึกษา 1/2565</t>
  </si>
  <si>
    <t>โครงการฝึกปฏิบัติการพยาบาลปีการศึกษา 2/ 2564</t>
  </si>
  <si>
    <t xml:space="preserve">3) ปฏิบัติการพยาบาลมารดา ทารก  และการผดุงครรภ์ 2 ปีการศึกษา 1/65 </t>
  </si>
  <si>
    <t>การประเมินคุณภาพระดับหลักสูตร</t>
  </si>
  <si>
    <t xml:space="preserve">                : เบิกจากแผนงานโครงการยุทธศาสตร์มหาวิทยาลัยราชภัฏเพื่อการพัฒนาท้องถิ่น </t>
  </si>
  <si>
    <t>งบแผ่นดิน  : เบิกจากผลผลิตผู้สำเร็จการศึกษาด้านวิทยาศาสตร์สุขภาพ : งบดำเนินงาน 1,140,000  บาท</t>
  </si>
  <si>
    <t xml:space="preserve">                  งบรายจ่ายอื่น : 505,400 บาท</t>
  </si>
  <si>
    <t>โครงการบูรณาการบริการวิชาการกับการจัด
การเรียนการสอน การวิจัย และทำนุบำรุงศิลปวัฒนธรรม</t>
  </si>
  <si>
    <t xml:space="preserve">โครงการอุดหนุนทุนวิจัยสำหรับอาจารย์ในการผลิตผลงานให้เป็นที่ยอมรับนระดับชาติและนานาชาติ </t>
  </si>
  <si>
    <t>โครงการอุดหนุนทุนวิจัยสำหรับอาจารย์ในการผลิตผลงานให้
เป็นที่ยอมรับนระดับชาติและนานาชาติ</t>
  </si>
  <si>
    <t>การจัดการภูมิปัญญาท้องถิ่นตำบลหนองเต็ง อำเภอกระสัง จังหวัดบุรีรัมย์เพื่อการพัฒนาอย่างยั่งยืนและมั่นคง</t>
  </si>
  <si>
    <t xml:space="preserve">การยกระดับรายได้ของชุมชนด้วยการขับเคลื่อนเศรษฐกิจฐานรากเพื่อแก้ไขปัญหาความยากจนและพัฒนาคุณภาพชีวิตของประชาชนในตำบลหูทำทบ อำเภอปะคำ จังหวัดบุรีรัมย์   </t>
  </si>
  <si>
    <t>การแปรรูปข้าวอินทรีย์เพื่อยกระดับรายได้ให้กับคนใน ชุมชนตำบลลำดวน อำเภอกระสัง จังหวัดบุรีรัมย์</t>
  </si>
  <si>
    <t>การยกระดับรายได้สินค้าชุมชนด้วยนวัตกรรมแพลตฟอร์มการตลาดชุมชนดิจิทัลของผู้ประกอบการชุมชนเพื่อส่งเสริมการท่องเที่ยวในพื้นที่จังหวัดบุรีรัมย์</t>
  </si>
  <si>
    <t>การวิจัยและพัฒนาศักยภาพการบริหารจัดการกลุ่มวิสาหกิจชุมชนผู้เลี้ยงโค เพื่อยกระดับเศรษฐกิจฐานราก ตำบลสองชั้น อำเภอกระสัง จังหวัดบุรีรัมย์</t>
  </si>
  <si>
    <t xml:space="preserve">การยกระดับผลิตภัณฑ์ชุมชนประเภทสมุนไพรที่ไม่ใช่อาหาร รองรับการพัฒนาเศรษฐกิจชุมชน ตำบลบ้านปรือ อำเภอกระสัง จังหวัดบุรีรัมย์
</t>
  </si>
  <si>
    <t>การพัฒนาผลิตภัณฑ์ท้องถิ่นให้กับสินค้าทางการเกษตรสู่มาตรฐานผลิตภัณฑ์สากลของกลุ่มวิสาหกิจชุมชนแปรรูปพืชและผลไม้ ตำบลลำนางรอง อำเภอโนนดินแดง จังหวัดบุรีรัมย์</t>
  </si>
  <si>
    <t xml:space="preserve">การพัฒนาผลิตภัณฑ์จากภูมิปัญญาท้องถิ่นเพื่อเพิ่มมูลค่า และส่งเสริมเศรษฐกิจสร้างสรรค์แบบมีส่วนร่วมในพื้นที่ตำบลสวายจีก อำเภอเมืองบุรีรัมย์ จังหวัดบุรีรัมย์
</t>
  </si>
  <si>
    <t xml:space="preserve">การสร้างมูลค่าเพิ่มให้กับผลิตภัณฑ์ OTOP และการยกระดับให้เป็นสินค้าที่สามารถจำหน่ายได้ในตลาดการค้าสมัยใหม่ : กรณีชุมชนตำบลเมืองไผ่ และชุมแสง อำเภอกระสัง จังหวัดบุรีรัมย์  </t>
  </si>
  <si>
    <t>การศึกษาสภาพเศรษฐกิจภายหลังจากเกิดวิกฤตโควิด-19 และการพัฒนาวิธีแก้ปัญหาความยากจนภายใต้ศาสตร์พระราชาวิถีเกษตรพอเพียงในองค์การบริหารส่วนตำบลกันทรารมย์ อำเภอกระสัง จังหวัดบุรีรัมย์</t>
  </si>
  <si>
    <t>การศึกษาสภาพเศรษฐกิจของประชาชนกลุ่มคืนถิ่นภายหลังจากเกิดวิกฤตโควิด-19 และการพัฒนาวิธีแก้ปัญหาความยากจนภายใต้ศาสตร์พระราชาวิถีเกษตรพอเพียงในองค์การบริหารส่วนตำบลบ้านปรือ อำเภอกระสัง จังหวัดบุรีรัมย์</t>
  </si>
  <si>
    <t xml:space="preserve">การวิเคราะห์ต้นทุนและผลตอบแทน โครงการลงทุนผลิตกระแสไฟฟ้าจากเซลล์แสงอาทิตย์สำหรับใช้ภายในบ้าน
</t>
  </si>
  <si>
    <t xml:space="preserve">การพัฒนากลไกตลาดและยกระดับศักยภาพผู้ประกอบผ้าพื้นบ้านชุมชนตำบลสวายจีก อำเภอเมือง จังหวัดบุรีรัมย์
</t>
  </si>
  <si>
    <t>การแก้ไขปัญหาความยากจนเพื่อยกระดับรายได้ให้กับคนในชุมชนฐานราก เพื่อสร้างความมั่นคง มั่งคั่งและยั่งยืน</t>
  </si>
  <si>
    <t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คณะวิทยาการจัดการ</t>
  </si>
  <si>
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และวิถีชีวิตความเป็นอยู่ของประชาชนในวิกฤตการณ์การแพร่ระบาดของโรคติดเชื้อไวรัสโคโรนา 2019 (COVID-19) ในพื้นที่อำเภอโนนดินแดง จังหวัดบุรีรัมย์
</t>
  </si>
  <si>
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และวิถีชีวิตความเป็นอยู่ของประชาชนในวิกฤตการณ์การแพร่ระบาดของโรคติดเชื้อไวรัสโคโรนา 2019 (COVID-19) ในพื้นที่อำเภอกระสัง จังหวัดบุรีรัมย์
</t>
  </si>
  <si>
    <t>โครงการเสริมสร้างมาตรการควบคุมและป้องกันการแพร่ระบาดของโรคติดเชื้อไวรัสโคโรนา 2019 (COVID-19) ในพื้นที่อำเภอพลับพลาชัย จ.บุรีรัมย์</t>
  </si>
  <si>
    <t>โครงการเสริมสร้างมาตรการควบคุมและป้องกันการแพร่ระบาดของโรคติดเชื้อไวรัสโคโรนา 2019 (COVID-19) ในพื้นที่อำเภอปะคำ จังหวัดบุรีรัมย์</t>
  </si>
  <si>
    <t xml:space="preserve">โครงการส่งเสริม สืบสาน รักษา และต่อยอดโครงการอันเนื่องมาจากพระราชดำริเพื่อการบูรณาการศาสตร์พระชาสู่การนำไปใช้ประโยชน์เพื่อการพัฒนาท้องถิ่นอย่างยั่งยืน ในพื้นที่ให้บริการของคณะวิทยาการจัดการ ตำบลโคกขมิ้น อำเภอพลับพลาชัย จังหวัดบุรีรัมย์  </t>
  </si>
  <si>
    <t>โครงการส่งเสริม สืบสาน รักษา และต่อยอดโครงการอันเนื่องมาจากพระราชดำริเพื่อการบูรณาการศาสตร์พระชาสู่การนำไปใช้ประโยชน์เพื่อการพัฒนาท้องถิ่นอย่างยั่งยืน ในพื้นที่ตำบลสองชั้น อำเภอกระสัง จังหวัดบุรีรัมย์</t>
  </si>
  <si>
    <t>โครงการส่งเสริม สืบสาน รักษา และต่อยอดโครงการอันเนื่องมาจากพระราชดำริเพื่อการบูรณาการศาสตร์พระชาสู่การนำไปใช้ประโยชน์เพื่อการพัฒนาท้องถิ่นอย่างยั่งยืน ในพื้นที่ให้บริการของคณะวิทยาการจัดการ ตำบลจันดุม อำเภอพลับพลาชัย จังหวัดบุรีรัมย์</t>
  </si>
  <si>
    <t>โครงการพัฒนาหลักสูตรระยะสั้นเพื่อเพิ่มคุณค่าในการการเรียนรู้ตลอดชีวิต คณะวิทยาการจัดการ</t>
  </si>
  <si>
    <t>โครงการติดตาม รายงานผลจากการดำเนินโครงการยุทธศาสตร์มหาวิทยาลัยราชภัฏเพื่อการพัฒนาท้องถิ่นในพื้นที่บริการของคณะวิทยาการจัดการเพื่อยกระดับเศรษฐกิจชุมชนและสร้างรายได้รวมทั้งเสริมสร้างความสามัคคีชุมชนสู่การบูรณาการเพื่อนำไปใช้ประโยชน์อย่างยั่งยืน</t>
  </si>
  <si>
    <t>กานต์มณี การินทร์</t>
  </si>
  <si>
    <t>ฤทัยภัทร ให้ศิริกุล</t>
  </si>
  <si>
    <t>ผกามาศ บุตรสาลี</t>
  </si>
  <si>
    <t>ปิติวรรณ ฝ้ายโคกสูง</t>
  </si>
  <si>
    <t>อัจฉรา หลาวทอง</t>
  </si>
  <si>
    <t>กิตติกร  ฮวดศรี</t>
  </si>
  <si>
    <t>สายฝน  อุไร</t>
  </si>
  <si>
    <t>จงกล ศิริประภา</t>
  </si>
  <si>
    <t>ปรีชา ปาโนรัมย์</t>
  </si>
  <si>
    <t>นิธิโรจน์ ศุภกฤษสุวรรณกุล</t>
  </si>
  <si>
    <t>กุลกันยา ศรีสุข</t>
  </si>
  <si>
    <t xml:space="preserve">สุริยา รักการศิลป์ </t>
  </si>
  <si>
    <t>สายใจ  ทันการ</t>
  </si>
  <si>
    <t>ทิพย์สุดา  ทาสีดำ</t>
  </si>
  <si>
    <t>รุ่งรัตน์ หัตถกรรม</t>
  </si>
  <si>
    <t xml:space="preserve">อนงค์  ทองเรือง </t>
  </si>
  <si>
    <t>จันทิราพร ศิรินนท์</t>
  </si>
  <si>
    <t>โครงการจัดหาวัสดุสนับสนุนการเรียน
การสอนห้องปฏิบัติการทางวิชาชีพ
สาขาวิชาการบริหารทรัพยากรมนุษย์</t>
  </si>
  <si>
    <t xml:space="preserve">โครงการพัฒนาบุคลิกภาพ การมีวินัย และจรรยาบรรณวิชาชีพของนักศึกษา
สาขาวิชาการบัญชี ปีการศึกษา 2564 </t>
  </si>
  <si>
    <t>โครงการอบรมเชิงปฏิบัติการเรื่อง 
การเตรียมความพร้อมของนักศึกษา
และศิษย์เก่าสู่การเป็นผู้ทำบัญชี 
ผู้สอบบัญชีภาษีอากร และผู้สอบบัญชี
รับอนุญาต ประจำปีการศึกษา 2564</t>
  </si>
  <si>
    <t>โครงการอบรมเชิงปฏิบัติการเรื่อง
การส่งเสริมศักยภาพและยกระดับ
ความรู้ด้านภาษี อากรก่อนเข้าสู่การ
ประกอบวิชาชีพของนักศึกษา 
สาขาวิชาการบัญชี ประจำปีการศึกษา 2564</t>
  </si>
  <si>
    <t>การจัดซื้อวัสดุสำหรับการเรียนการ
สอนหลักสูตรเศรษฐศาสตรมหาบัณฑิต
 สาขาวิชาเศรษฐศาสตร์ดิจิทัล</t>
  </si>
  <si>
    <t xml:space="preserve">โครงการจัดซื้อวัสดุการเรียนการสอน
 สาขาวิชาเศรษฐศาสตร์การจัดการ
ธุรกิจ
</t>
  </si>
  <si>
    <t>การศึกษาพฤติกรรมการมีส่วนร่วม
ของคนในชุมชน ผ่านกระบวนการสร้างรายได้ เพื่อใช้พัฒนาสู่การเป็นเมืองน่าอยู่และพึ่งพาตนเองอย่าง
ยั่งยืน ภายใต้พื้นฐานของสังคมประชาธิปไตยอันมีพระมหากษัตริย์เป็นประมุข</t>
  </si>
  <si>
    <t>โครงการจัดหาวัสดุ อุปกรณ์เพื่อจัดการเรียนการสอน สาขาวิชาการบัญชี ประจำปีการศึกษา 2564</t>
  </si>
  <si>
    <t>การจัดการภูมิปัญญาท้องถิ่นตำบลหนองเต็ง อำเภอ
กระสัง จังหวัดบุรีรัมย์เพื่อการพัฒนาอย่างยั่งยืนและ
มั่นคง</t>
  </si>
  <si>
    <t xml:space="preserve">โครงการจัดซื้อวัสดุการเรียนการสอนสาขาวิชาเศรษฐศาสตร์การจัดการธุรกิจ
</t>
  </si>
  <si>
    <t>รหัสโครงการ 65 - 01 - 4001</t>
  </si>
  <si>
    <t>รหัสโครงการ 65 - 01 - 8001</t>
  </si>
  <si>
    <t>65-01-4001</t>
  </si>
  <si>
    <t>โครงการอบรมเชิงปฏิบัติการเรื่อง การเตรียมความพร้อมของนักศึกษาและศิษย์เก่าสู่การเป็นผู้ทำบัญชี 
ผู้สอบบัญชีภาษีอากร และผู้สอบบัญชี
รับอนุญาต ประจำปีการศึกษา 2564</t>
  </si>
  <si>
    <t xml:space="preserve">                งบรายจ่ายอื่น : 5,141,300 บาท</t>
  </si>
  <si>
    <t xml:space="preserve">  - อุดหนุนการทำวิจัย</t>
  </si>
  <si>
    <t>การยกระดับเศรษฐกิจฐานรากด้วยเทคโนโลยีดิจิทัลในการสร้างธุรกิจ ชุมชนออนไลน์ยุค 4.0 (Startup Community) สำหรับกลุ่มวิสาหกิจชุมชนอำเภอสตึก จังหวัดบุรีรัมย์</t>
  </si>
  <si>
    <t xml:space="preserve">การพัฒนาศักยภาพชุมชนในการแปรรูปผลิตภัณฑ์จากผ้าพื้นบ้าน เพื่อยกระดับผู้ผลิตผ้าพื้นบ้านสู่การเป็นผู้ประกอบการ ตำบลห้วยราช จังหวัดบุรีรัมย์
</t>
  </si>
  <si>
    <t>รูปแบบในการบริหารจัดการองค์ความรู้ด้านส่งเสริมสุขภาพและอนามัยสิ่งแวดล้อมเพื่อสร้างเกราะป้องกันการแพร่ระบาดโรคติดเชื้อไวรัสโคโรนา 2019 (COVID-19) ในชุมชน</t>
  </si>
  <si>
    <t>การพัฒนาผลิตภัณฑ์อาหารเพื่อสุขภาพจากข้าวและผลพลอยได้จากข้าวหอมมะลิดินภูเขาไฟบุรีรัมย์เพื่อเป็นสินค้าอัตลักษณ์ชุมชน</t>
  </si>
  <si>
    <t>รูปแบบการพัฒนาผลผลิตและต่อยอดผลิตภัณฑ์ชุมชนด้วยเทคโนโลยีและนวัตกรรม</t>
  </si>
  <si>
    <t>โครงการพัฒนาทักษะความเข้าใจและใช้เทคโนโลยีดิจิทัลสร้างความเป็นเลิศสู่สากล สำหรับนักศึกษาคณะวิทยาการการจัดการ คณะวิทยาศาสตร์ และคณะเทคโนโลยีการเกษตร มหาวิทยาลัยราชภัฏบุรีรัมย์</t>
  </si>
  <si>
    <t>การพัฒนาชุมชนต้นแบบตามแนวทางการจัดการชุมชนเข้มแข็ง อำเภอหนองหงส์ จังหวัดบุรีรัมย์</t>
  </si>
  <si>
    <t>การพัฒนารูปแบบการเรียนการสอนรายวิชาวิทยาศาสตร์เพื่อส่งเสริมความสามารถในการออกแบบการจัดการเรียนรู้ของครูในสังกัดโรงเรียนมัธยมศึกษาในจังหวัดบุรีรัมย์</t>
  </si>
  <si>
    <t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 ในวิกฤตการณ์การแพร่ระบาดของโรคติดเชื้อไวรัสโคโรนา 2019 (COVID - 19) ในพื้นที่ ตำบลสามแวง อำเภอห้วยราช จังหวัดบุรีรัมย์</t>
  </si>
  <si>
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 ในวิกฤตการณ์การแพร่ระบาดของโรคติดเชื้อไวรัสโคโรนา 2019 (COVID - 19) ในพื้นที่ตำบลบ้านตะโก อำเภอห้วยราช จังหวัดบุรีรัมย์
</t>
  </si>
  <si>
    <t>โครงการเสริมสร้างมาตรการควบคุมและป้องกันการแพร่ระบาดของโรคติดเชื้อไวรัสโคโรน่า 2019 (COVID - 19) ในพื้นที่ตำบลสนวน อำเภอห้วยราช จังหวัดบุรีรัมย์</t>
  </si>
  <si>
    <t>โครงการเสริมสร้างมาตรการควบคุมและป้องกันการแพร่ระบาดของโรคติดเชื้อไวรัสโคโรน่า 2019 (COVID - 19) ในพื้นที่ตำบลเมืองโพธิ์ อำเภอห้วยราช จังหวัดบุรีรัมย์</t>
  </si>
  <si>
    <t>โครงการส่งเสริม สืบสาน รักษา และต่อยอดโครงการอันเนื่องมาจากพระราชดำริเพื่อการบูรณาการศาสตร์พระชาสู่การนำไปใช้ประโยชน์เพื่อการพัฒนาท้องถิ่นอย่างยั่งยืน ในพื้นที่ให้บริการของคณะวิทยาศาสตร์</t>
  </si>
  <si>
    <t xml:space="preserve">โครงการส่งเสริม สืบสาน รักษา และต่อยอดโครงการอันเนื่องมาจากพระราชดำริสู่การพลิกโฉมคุณภาพชีวิตและแก้ปัญหาความยากจนในพื้นที่จังหวัดบุรีรัมย์ ในพื้นที่ให้บริการของคณะวิทยาศาสตร์
</t>
  </si>
  <si>
    <t>โครงการส่งเสริม สืบสาน รักษาและต่อยอดโครงการอันเนื่องมาจากพระราชดำริเพื่อการพัฒนาการศึกษาและยกระดับคุณภาพ การเรียนรู้อย่างทั่วถึงและยั่งยืน ในพื้นที่ให้บริการของคณะวิทยาศาสตร์</t>
  </si>
  <si>
    <t>การพัฒนาหลักสูตรระยะสั้นเพื่อเพิ่มคุณค่าในการเรียนรู้ตลอดชีวิต หลักสูตร การตลาดออนไลน์ สาขาวิชา เทคโนโลยีสารสนเทศ</t>
  </si>
  <si>
    <t>การพัฒนาหลักสูตรระยะสั้นเพื่อเพิ่มคุณค่าในการเรียนรู้ตลอดชีวิต หลักสูตรการแปรรูปผลิตภัณฑ์ทางการเกษตร สาขาวิชานวัตกรรมอาหารและแปรรูป</t>
  </si>
  <si>
    <t>การพัฒนาหลักสูตรระยะสั้นเพื่อเพิ่มคุณค่าในการเรียนรู้ตลอดชีวิต หลักสูตรการพัฒนาคุณภาพชีวิตด้วยนวัตกรรมอินเทอร์เน็ตสรรพสิ่ง สาขาวิชาวิทยาการคอมพิวเตอร์</t>
  </si>
  <si>
    <t>โครงการติดตาม รายงานผลจากการดำเนินโครงการยุทธศาสตร์มหาวิทยาลัยราชภัฏเพื่อการพัฒนาท้องถิ่นในพื้นที่บริการของคณะวิทยาศาสตร์ เพื่อการถ่ายทอดเทคโนโลยีทางวิทยาศาสตร์เสริมสร้างความเข้มแข็งของชุมชนและสร้างความเป็นเลิศทางวิชาการ สู่การบูรณาการเพื่อนำไปใช้ประโยชน์อย่างยั่งยืน</t>
  </si>
  <si>
    <t>การพัฒนาหลักสูตรระยะสั้นด้านวิทยาศาสตร์และเทคโนโลยีเพื่อเพิ่มคุณค่าการเรียนรู้ตลอดชีวิต คณะวิทยาศาสตร์</t>
  </si>
  <si>
    <t>ดร.ทิพวัลย์  แสนคำ</t>
  </si>
  <si>
    <t>การสร้างโปรแกรม ADL ในการคัดกรองผู้สูงอายุในเขตอำเภอห้วยราช จังหวัดบุรีรัมย์</t>
  </si>
  <si>
    <t>จิรวดี  โยยรัมย์</t>
  </si>
  <si>
    <t>ผจงจิต เหมพรม</t>
  </si>
  <si>
    <t>มณีนุช  ให้ศิริกุล</t>
  </si>
  <si>
    <t>จตุพัฒน์ สมัปปิโต</t>
  </si>
  <si>
    <t>ทิพวัลย์ แสนคำ</t>
  </si>
  <si>
    <t>ณัฐพล แสนคำ</t>
  </si>
  <si>
    <t>ชาติวุฒิ ธนาจิรัญธร</t>
  </si>
  <si>
    <t>ชูศักดิ์ ยาทองไชย</t>
  </si>
  <si>
    <t>ศักดิ์ชัย  ศรีกลาง</t>
  </si>
  <si>
    <t>ทิพวัลย์  แสนคำ</t>
  </si>
  <si>
    <t>จิรวดี โยยรัมย์</t>
  </si>
  <si>
    <t>สราวุธ  แก้วศรี</t>
  </si>
  <si>
    <t xml:space="preserve">จิรวดี โยยรัมย์
</t>
  </si>
  <si>
    <t>สุภาพร  ชื่นชูจิตร</t>
  </si>
  <si>
    <t>โครงการเตรียมความพร้อมนักศึกษาชั้นปีที่ 1 สาขาวิชาชีววิทยา</t>
  </si>
  <si>
    <t xml:space="preserve">โครงการทัศนศึกษาเพื่อเสริมสร้าง
ประสบการณ์เรียนรู้แก่นักศึกษา
สาขาวิชาวิทยาศาสตร์สิ่งแวดล้อม
</t>
  </si>
  <si>
    <t>การสืบสานลวดลายผ้ามัดหมี่ด้วย
นวัตกรรมโปรแกรมออกแบบลาย
ผ้าสำหรับวิสาหกิจทอผ้าและ
เยาวชนตำบลสะแกโพรง อำเภอ
เมืองบุรีรัมย์ จังหวัดบุรีรัมย์</t>
  </si>
  <si>
    <t>โครงการพัฒนาทักษะความเข้าใจและใช้เทคโนโลยีดิจิทัลสร้างความเป็นเลิศสู่สากล สำหรับนักศึกษาคณะครุศาสตร์ คณะเทคโนโลยีอุตสาหกรรม คณะมนุษยศาสตร์และสังคมศาสตร์ คณะพยาบาลศาสตร์ มหาวิทยาลัยราชภัฏบุรีรัมย์</t>
  </si>
  <si>
    <r>
      <t>โครงการประกันคุณภาพการศึกษา สาขาวิชา</t>
    </r>
    <r>
      <rPr>
        <sz val="14"/>
        <color theme="1"/>
        <rFont val="TH SarabunIT๙"/>
        <family val="2"/>
      </rPr>
      <t>ภูมิสารสนเทศ</t>
    </r>
    <r>
      <rPr>
        <sz val="14"/>
        <color theme="1"/>
        <rFont val="TH SarabunPSK"/>
        <family val="2"/>
      </rPr>
      <t xml:space="preserve">  </t>
    </r>
  </si>
  <si>
    <t>รหัสโครงการ 65 - 01 - 5001</t>
  </si>
  <si>
    <t>โครงการทวนสอบผลสัมฤทธิ์ทางการเรียนตามกรอบมาตรฐานผลการเรียนรู้ ระดับอุดมศึกษา</t>
  </si>
  <si>
    <t>สาขาชีววิทยา</t>
  </si>
  <si>
    <t>โครงการส่งเสริมและสนับสนุนการผลิตตำราและเอกสารประกอบการสอนเพื่อเข้าสู่ตำแหน่งวิชาการสำหรับคณาจารย์สาขาวิชาสถิติ
ประยุกต์</t>
  </si>
  <si>
    <t xml:space="preserve">โครงการทัศนศึกษาเพื่อเสริมสร้างประสบการณ์เรียนรู้แก่นักศึกษาสาขาวิชาวิทยาศาสตร์สิ่งแวดล้อม
</t>
  </si>
  <si>
    <t xml:space="preserve">โครงการพัฒนาทักษะทางวิชาการและวิชาชีพของนักศึกษาและอาจารย์สาขาวิชาภูมิสารสนเทศ
</t>
  </si>
  <si>
    <t>1,8,15,22,29 
ก.ค. 65
5,19,26 ส.ค.65
 2,9 ก.ย. 65</t>
  </si>
  <si>
    <t>นิเทศนักศึกษาฝึกประสบการณ์วิชาชีพ
สาขาวิชาเคมี</t>
  </si>
  <si>
    <t>โครงการนิเทศนักศึกษา สาขาวิชาภูมิสาร
สนเทศ</t>
  </si>
  <si>
    <t xml:space="preserve">โครงการบูรณาการงานด้านเทคโนโลยีชีวภาพและการอนุรักษ์พันธุกรรมพืชในการผลิตผลิตภัณฑ์แปรรูป และการผลิตเอทานอล  </t>
  </si>
  <si>
    <t>โครงการสานสัมพันธ์พี่น้องนักศึกษาสาขา
วิชาเคมี</t>
  </si>
  <si>
    <t xml:space="preserve">การพัฒนาศักยภาพชุมชนในการแปรรูปผลิตภัณฑ์จากผ้าพื้นบ้าน เพื่อยกระดับผู้ผลิต
ผ้าพื้นบ้านสู่การเป็นผู้ประกอบการ ตำบล
ห้วยราช จังหวัดบุรีรัมย์
</t>
  </si>
  <si>
    <t>การสืบสานลวดลายผ้ามัดหมี่ด้วยนวัตกรรมโปรแกรมออกแบบลายผ้าสำหรับวิสาหกิจทอผ้าและเยาวชนตำบลสะแกโพรง อำเภอ
เมืองบุรีรัมย์ จังหวัดบุรีรัมย์</t>
  </si>
  <si>
    <t xml:space="preserve">              </t>
  </si>
  <si>
    <t>งบแผ่นดิน  : เบิกจากผลผลิตผู้สำเร็จการศึกษาด้านวิทย์ : งบดำเนินงาน 5,225,700  บาท</t>
  </si>
  <si>
    <t>สรรเพชร เพียรจัด</t>
  </si>
  <si>
    <t>ไพรัชช์  จันทร์งาม</t>
  </si>
  <si>
    <t>ธราทิตย์ เกตุหอม</t>
  </si>
  <si>
    <t>อุกฤษฎ์ นาจำปา</t>
  </si>
  <si>
    <t xml:space="preserve">ภู่กัน แจ็กไธสง  </t>
  </si>
  <si>
    <t>สุชาติ หอมจันทร์</t>
  </si>
  <si>
    <t xml:space="preserve">กระพัน  ศรีงาน  </t>
  </si>
  <si>
    <t>โกวิท วัชรินทรางกูร</t>
  </si>
  <si>
    <t>เบญจพร วรรณูปถัมภ์</t>
  </si>
  <si>
    <t xml:space="preserve">ปองเอก เพ็งลุน </t>
  </si>
  <si>
    <t>ธิติ  ปัญญาอินทร์</t>
  </si>
  <si>
    <t>ประทวน วันนิจ</t>
  </si>
  <si>
    <t>พัชนี  กุลฑานันท์</t>
  </si>
  <si>
    <t>กิจกรรมอบรมสัมมนานักศึกษาชั้น
ปีที่ 3</t>
  </si>
  <si>
    <r>
      <t xml:space="preserve">โครงการปฐมนิเทศอาจารย์ใหม่และบุคลากรสายสนับสนุน </t>
    </r>
    <r>
      <rPr>
        <b/>
        <sz val="14"/>
        <color theme="1"/>
        <rFont val="TH SarabunPSK"/>
        <family val="2"/>
      </rPr>
      <t xml:space="preserve"> </t>
    </r>
  </si>
  <si>
    <t>1 ก.พ. - 30 เม.ย.65</t>
  </si>
  <si>
    <t xml:space="preserve">โครงการพัฒนาศักยภาพนักศึกษาสาขาวิชาเทคโนโลยีและนวัตกรรมการศึกษาและเสริมสร้างทักษะการเรียนรู้ในศตวรรษที่ 21 สู่ไทยแลนด์ 4.0  </t>
  </si>
  <si>
    <t>โครงการนำเสนอผลงานนักศึกษาสาขาวิชาดนตรี
ศึกษา</t>
  </si>
  <si>
    <t>โครงการเพิ่มประสิทธิภาพนักศึกษาเพื่อการเป็นผู้บริหารในศตวรรษที่ 21</t>
  </si>
  <si>
    <t>โครงการการเตรียมความพร้อมทางการเรียนของนักศึกษาสาขาวิชาภาษาไทย ประจำปีการศึกษา 
2564</t>
  </si>
  <si>
    <t xml:space="preserve">ส่งเสริมสนับสนุนรูปแบบกระบวนการเรียนการสอนสู่โลกศตวรรษที่ 21 (โครงการอบรมเชิงปฏิบัติการสืบทอดทำนองร้อยกรองไทย)  </t>
  </si>
  <si>
    <t>โครงการการสอนภาษาไทยในฐานะภาษาต่าง
ประเทศ</t>
  </si>
  <si>
    <t>โครงการฟิสิกส์ส่งเสริม สืบสานวัฒนธรรมไทย 
ครั้งที่ 9</t>
  </si>
  <si>
    <t>โครงการจัดซื้อ จัดหาวัสดุสำนักงานสาขาวิชา
พลศึกษา</t>
  </si>
  <si>
    <t>การวิจัยและพัฒนากระบวนการบ่มเพาะนักศึกษาครูให้มีสมรรถนะตามมาตรฐานวิชาชีพด้านการใช้ภาษาอังกฤษเพื่อการทดสอบวิชาภาษาอังกฤษให้ผ่านในตามกรอบอ้างอิงร่วมสหภาพยุโรป (Common European Framework Reference on Language: CEFR) ระดับ B 1</t>
  </si>
  <si>
    <t>การยกระดับคุณภาพการศึกษา ด้วยกระบวนการ 
Re – Skill/Up – skill ครูดนตรีในจังหวัดบุรีรัมย์ ผ่าน Platform เครือข่ายแลกเปลี่ยนเรียนรู้ทาง
ด้านดนตรี</t>
  </si>
  <si>
    <t xml:space="preserve">การพัฒนาสมรรถนะทางการอ่าน การเขียน การคิดวิเคราะห์ โดยใช้สื่อนวัตกรรมแบบฝึกทักษะ เทคโนโลยี AR ของนักเรียนชั้นประถมศึกษา
สำนักงาน เขตพื้นที่การศึกษาประถมศึกษาจังหวัดบุรีรัมย์ เขต 1 2 3 และ 4 
</t>
  </si>
  <si>
    <t xml:space="preserve">                งบรายจ่ายอื่น : 1,961,900 บาท</t>
  </si>
  <si>
    <t xml:space="preserve">              : เบิกจากผลผลิตผู้สำเร็จการศึกษาด้านสังคม : งบดำเนินงาน 4,101,600  บาท</t>
  </si>
  <si>
    <t>ว/ด/ป 
ดำเนินการ</t>
  </si>
  <si>
    <t>1 ต.ค. 64 - 
30 ก.ย. 65</t>
  </si>
  <si>
    <t>1 ต.ค.64 - 
31 พ.ค. 65</t>
  </si>
  <si>
    <t>1 พ.ย.64 - 
31 พ.ค. 65</t>
  </si>
  <si>
    <t>1 ต.ค. 64 - 
31 พ.ค. 65</t>
  </si>
  <si>
    <t>1 ต.ค. 64 - 
31 พ.ค.65</t>
  </si>
  <si>
    <t>รหัสโครงการ 65 - 01 - 2002</t>
  </si>
  <si>
    <r>
      <t xml:space="preserve">            </t>
    </r>
    <r>
      <rPr>
        <sz val="14"/>
        <rFont val="TH SarabunPSK"/>
        <family val="2"/>
      </rPr>
      <t xml:space="preserve">  : งบอุดหนุน 2,704,300 บาท</t>
    </r>
  </si>
  <si>
    <r>
      <t xml:space="preserve">หมายเหตุ </t>
    </r>
    <r>
      <rPr>
        <sz val="14"/>
        <color theme="1"/>
        <rFont val="TH SarabunPSK"/>
        <family val="2"/>
      </rPr>
      <t xml:space="preserve"> งบแผ่นดิน : เบิกจากโครงการสนับสนุนค่าใช้จ่ายในการจัดการศึกษาตั้งแต่อนุบาลจนจบการศึกษาขั้นพื้นฐาน</t>
    </r>
  </si>
  <si>
    <t xml:space="preserve">นฤมล จิตต์หาญ
ชลาลัย วงศ์อารีย์
</t>
  </si>
  <si>
    <t>กรรัช มากเจริญ
ปัฐพงษ์ เทียมตรี</t>
  </si>
  <si>
    <t xml:space="preserve">กรรัช มากเจริญ
พรพิมล รุงเรืองศิลป
</t>
  </si>
  <si>
    <t>กรรัช มากเจริญ
นพดล อิ่มสุด</t>
  </si>
  <si>
    <t>โครงการทวนสอบผลสัมฤทธิ์ของนักศึกษา 
และพัฒนาหลักสูตรฟิสิกส์</t>
  </si>
  <si>
    <t xml:space="preserve">โครงการทวนสอบผลสัมฤทธิ์นักศึกษา หลักสูตร
ครุศาสตรบัณฑิต สาขาวิชาพลศึกษา </t>
  </si>
  <si>
    <t>รหัสโครงการ 65 - 01 - 3001</t>
  </si>
  <si>
    <t>รหัสโครงการ 65 - 01 - 6001</t>
  </si>
  <si>
    <t>การพัฒนารูปแบบการขับเคลื่อนกระบวนการยุติธรรมชุมชน</t>
  </si>
  <si>
    <t>การพัฒนารูปแบบบทบาทรัฐบวรในการต่อต้านการทุจริตและประพฤติมิชอบ</t>
  </si>
  <si>
    <t>รูปแบบการป้องกันการใช้ความรุนแรงของเด็กและเยาวชน</t>
  </si>
  <si>
    <t>การวิจัยและพัฒนากลไกการยกระดับศักยภาพเครือข่ายการผลิตข้าวอินทรีย์สู่มาตรฐานผลิตภัณฑ์เกษตรมูลค่าสูง ในเขตพื้นที่อำเภอลำปลายมาศ จังหวัดบุรีรัมย์</t>
  </si>
  <si>
    <t>รูปแบบการดำเนินการจัดการขยะบ้านหนองโพรง ตำบลอิสาณ อำเภอเมือง จังหวัดบุรีรัมย์</t>
  </si>
  <si>
    <t>การพัฒนานวัตกรรมท้องถิ่นเพื่อการส่งเสริมและพัฒนาคุณภาพชีวิตคนพิการสู่การพึ่งพาตนเองอย่างยั่งยืนตามแนวทางปรัชญาของเศรษฐกิจ</t>
  </si>
  <si>
    <t>โครงการพัฒนาหลักสูตรระยะสั้นเชิงสหวิทยาการทั้งแบบออนไซต์และออนไลน์เพื่อพัฒนาทักษะเดิมเพิ่มทักษะใหม่และรายได้เสริมให้ประชาชนในพื้นที่บริการวิชาการของคณะมนุษยศาสตร์และสังคมศาสตร์</t>
  </si>
  <si>
    <t>การพัฒนาจิ้งหรีดอย่างครบวงจร เพื่อยกระดับคุณภาพชีวิตและส่งเสริมเศรษฐกิจฐานรากในพื้นที่อำเภอชำนิ จังหวัดบุรีรัมย์</t>
  </si>
  <si>
    <t xml:space="preserve">กระบวนการสานพลังชุมชนด้วยกลไกวิสาหกิจผ้าทอ 
เพื่อเพิ่มมูลค่าทางเศรษฐกิจ อำเภอชำนิ จังหวัดบุรีรัมย์
</t>
  </si>
  <si>
    <t>กระบวนการฟื้นฟูมรดกทางวัฒนธรรมเพื่อรองรับการท่องเที่ยวเชิงอนุรักษ์ ชุมชนบ้านยาง ตำบลบ้านยาง อำเภอลำปลายมาศ จังหวัดบุรีรัมย์</t>
  </si>
  <si>
    <t>การพัฒนารูปแบบผลิตภัณฑ์ชุมชนเพื่อเสริมสร้างความเข้มแข็งและยกระดับเศรษฐกิจชุมชนบ้านหนองบอน อำเภอลำปลายมาศ  จังหวัดบุรีรัมย์</t>
  </si>
  <si>
    <t>การยกระดับผลิตภัณฑ์ชุมชนกลุ่มทอผ้าในชุมชนพื้นถิ่นโบราณ อำเภอลำปลายมาศ ผ่านกลยุทธ์การถ่ายทอดความรู้แบบบูรณาการ เพื่อนำไปสู่การพัฒนาท้องถิ่นอย่างมั่นคง มั่งคั่ง และยั่งยืน</t>
  </si>
  <si>
    <t xml:space="preserve">การส่งเสริมแรงจูงใจในการเรียนรู้ตลอดชีวิตและการพัฒนาทักษะภาษาอังกฤษของผู้เรียนภาษาอังกฤษเป็นภาษาต่างประเทศโดยใช้รูปแบบการเรียนรู้ผสมผสานเทคโนโลยีดิจิทัล </t>
  </si>
  <si>
    <t>รูปแบบการพัฒนาคุณลักษณะตามพระราโชบายด้านการศึกษาในพระบาทสมเด็จพระเจ้าอยู่หัว</t>
  </si>
  <si>
    <t>การพัฒนารูปแบบการจัดการเรียนรู้และกลวิธีการทำข้อสอบโทอิค สำหรับนักศึกษาสาขาวิชาภาษาอังกฤษ สาขาวิชาภาษาอังกฤษธุรกิจ คณะมนุษยศาสตร์และสังคมศาสตร์ และสาขาวิชาภาษาอังกฤษ คณะครุศาสตร์ ชั้นปีที่ 3 มหาวิทยาลัยราชภัฏบุรีรัมย์</t>
  </si>
  <si>
    <t>การพัฒนารูปแบบการเรียนรู้การฝึกการพูดในที่ชุมชนสำหรับนักศึกษามหาวิทยาลัยราชภัฏบุรีรัมย์</t>
  </si>
  <si>
    <t>การพัฒนารูปแบบการเรียนรู้เพื่อยกระดับความสามารถด้านการใช้ภาษาอังกฤษของคณาจารย์และนักศึกษาคณะมนุษยศาสตร์และสังคมศาสตร์ตามมาตรฐานสากลที่ใช้อธิบายระดับความเชี่ยวชาญทางภาษา CEFR</t>
  </si>
  <si>
    <t>รูปแบบการจัดการขยะเพื่อการพัฒนากฎหมายท้องถิ่นต้นแบบว่าด้วยการจัดการขยะหน้ากากอนามัยของครัวเรือนและชุมชน</t>
  </si>
  <si>
    <t>การยกระดับและพัฒนาผลิตภัณฑ์ชุมชนด้วยการบูรณาการด้านการออกแบบกราฟิกบนบรรจุภัณฑ์และการผลิตสื่อโฆษณาเพื่อส่งเสริมการขายออนไลน์</t>
  </si>
  <si>
    <t xml:space="preserve">โครงการพัฒนาศักยภาพนักศึกษาคณะมนุษยศาสตร์และสังคมศาสตร์เพื่อรองรับการสร้างวิศวกรสังคมสู่การพัฒนาชุมชนแบบบูรณาการในพื้นที่ตำบลหนองตาด อำเภอเมืองจังหวัดบุรีรัมย์
</t>
  </si>
  <si>
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 ในวิกฤตการณ์การแพร่ระบาดของโรคติดเชื้อไวรัสโคโรนา 2019 (COVID - 19) ในพื้นที่ตำบลอิสาณ อำเภอเมือง จังหวัดบุรีรัมย์ </t>
  </si>
  <si>
    <t xml:space="preserve">เกษตรอินทรีย์ชีวิตวิถีใหม่ (new normal) เพื่อการฟื้นฟูและพัฒนาเศรษฐกิจสังคมและวิถีชีวิตความเป็นอยู่ของประชาชนในวิกฤติการณ์แพร่ระบาดโรคติดเชื้อไวรัสโคโรนา 2019 (โควิด-19) ในพื้นที่ตำบลช่อผกา อำเภอชำนิ จังหวัดบุรีรัมย์ </t>
  </si>
  <si>
    <t>โครงการเสริมสร้างมาตรการควบคุมและป้องกันการแพร่ระบาดของโรคติดเชื้อไวรัสโคโรน่า 2019 (COVID - 19) ในพื้นที่ตำบลพระครู อำเภอเมือง จังหวัดบุรีรัมย์</t>
  </si>
  <si>
    <t>โครงการเสริมสร้างมาตรการควบคุมและป้องกันการแพร่ระบาดของโรคติดเชื้อไวรัสโคโรน่า 2019 (COVID - 19) ในพื้นที่ตำบลหนองบัวโคก อำเภอลำปลายมาศ จังหวัดบุรีรัมย์</t>
  </si>
  <si>
    <t xml:space="preserve">โครงการส่งเสริม สืบสาน รักษา และ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ในพื้นที่ให้บริการวิชาการคณะมนุษยศาสตร์และสังคมศาสตร์ </t>
  </si>
  <si>
    <t>โครงการพัฒนาหลักสูตรระยะสั้นเพื่อเพิ่มคุณค่าในการการเรียนรู้ตลอดชีวิต หลักสูตรสัทศาสตร์เพื่อการสื่อสารภาษาอังกฤษ สาขาวิชาภาษาอังกฤษ</t>
  </si>
  <si>
    <t xml:space="preserve">โครงการพัฒนาหลักสูตรระยะสั้นเพื่อเพิ่มคุณค่าการเรียนรู้ตลอดชีวิต : หลักสูตรการสร้างสิ่งจำลอง ทอยส์ และไดโอราม่ากับการสื่อสารในยุคดิจิทัล สาขาวิชาศิลปะดิจิทัล คณะมนุษยศาสตร์และสังคมศาสตร์ </t>
  </si>
  <si>
    <t>โครงการพัฒนาหลักสูตรระยะสั้นเพื่อเพิ่มคุณค่าในการเรียนรู้ตลอดชีวิต หลักสูตรนวัตกรรมเพื่อการพัฒนาท้องถิ่น สาขาวิชาการพัฒนาสังคม คณะมนุษยศาสตร์และสังคมศาสตร์</t>
  </si>
  <si>
    <t>โครงการพัฒนาหลักสูตรระยะสั้นเพื่อเพิ่มคุณค่าในการเรียนรู้ตลอดชีวิต หลักสูตรการขับร้องเพลง สาขาวิชาดนตรีสากล คณะมนุษยศาสตร์และสังคมศาสตร์</t>
  </si>
  <si>
    <t xml:space="preserve">โครงการพัฒนาหลักสูตรระยะสั้นเพื่อเพิ่มคุณค่าการเรียนรู้ตลอดชีวิต : หลักสูตรกฎหมายแรงงานเพื่อการพัฒนาท้องถิ่นอย่างยั่งยืน สาขาวิชานิติศาสตร์ คณะมนุษยศาสตร์และสังคมศาสตร์ </t>
  </si>
  <si>
    <t xml:space="preserve">โครงการการพัฒนาหลักสูตรระยะสั้นเพื่อเพิ่มคุณค่าในการเรียนรู้ตลอดชีวิต หลักสูตร  การจัดการความรู้ในองค์กรและในชุมชน สาขาวิชาบรรณารักษศาสตร์และสารสนเทศศาสตร์ คณะมนุษยศาสตร์และสังคมศาสตร์
</t>
  </si>
  <si>
    <t xml:space="preserve">โครงการพัฒนาหลักสูตรระยะสั้นเพื่อเพิ่มคุณค่าในการเรียนรู้ตลอดชีวิต หลักสูตร ภาษากับการสื่อสารเพื่อเสริมสร้างภาพลักษณ์ขององค์กร สาขาวิชาภาษาไทย คณะมนุษยศาสตร์และสังคมศาสตร์                                </t>
  </si>
  <si>
    <t xml:space="preserve">โครงการพัฒนาหลักสูตรระยะสั้นเพื่อเพิ่มคุณค่าในการเรียนรู้ตลอดชีวิต หลักสูตรการ ฟัง-พูดภาษาอังกฤษธุรกิจเบื้องต้น สาขาวิชาภาษาอังกฤษธุรกิจ คณะมนุษยศาสตร์และสังคมศาสตร์ </t>
  </si>
  <si>
    <t>โครงการการพัฒนาหลักสูตรระยะสั้นเพื่อเพิ่มคุณค่าในการเรียนรู้ตลอดชีวิต หลักสูตรการจัดการที่ดีสำหรับองค์กรยุคใหม่ สาขาวิชารัฐประศาสนศาสตร์ คณะมนุษยศาสตร์และสังคมศาสตร์</t>
  </si>
  <si>
    <t>โครงการติดตาม รายงานผลจากการดำเนินโครงการยุทธศาสตร์มหาวิทยาลัยราชภัฏเพื่อการพัฒนาท้องถิ่นในพื้นที่บริการของคณะมนุษยศาสตร์และสังคมศาสตร์ เพื่อเสริมสร้างการเรียนรู้และยกระดับคุณภาพชีวิตของคนในชุมชนท้องถิ่น สู่การบูรณาการเพื่อนำไปใช้ประโยชน์อย่างยั่งยืน</t>
  </si>
  <si>
    <t>นพดล  ธีระวงศ์ภิญโญ</t>
  </si>
  <si>
    <t>สถาพร  วิชัยรัมย์</t>
  </si>
  <si>
    <t>วรเทพ อรรถวรเดช</t>
  </si>
  <si>
    <t>วิษณุ  ปัญญายงค์</t>
  </si>
  <si>
    <t>สุธีกิติ์  ฝอดสูงเนิน</t>
  </si>
  <si>
    <t>สากล พรหมสถิต</t>
  </si>
  <si>
    <t>ฟ้าประทาน เติมขุนทด</t>
  </si>
  <si>
    <t>อัครพนท์ เนื้อไม้หอม</t>
  </si>
  <si>
    <t>ธิดารัตน์  คีมกระโทก</t>
  </si>
  <si>
    <t>รชต  อุบลเลิศ</t>
  </si>
  <si>
    <t>จริยาภรณ์  ปิตาทะสังข์</t>
  </si>
  <si>
    <t>ธนพัฒน์  จงมีสุข</t>
  </si>
  <si>
    <t>ภัทรพล ทศมาศ</t>
  </si>
  <si>
    <t>พุทธชาด  ลิ้มศิริเรืองไร</t>
  </si>
  <si>
    <t>วริษฐา รัตนวโรภาส</t>
  </si>
  <si>
    <t>ภูริสา วัชเรนทร์วงศ์</t>
  </si>
  <si>
    <t>กัลยาณี ธีระวงศ์ภิญโญ</t>
  </si>
  <si>
    <t>รุ่งนภา  จะนันท์</t>
  </si>
  <si>
    <t xml:space="preserve">ธิดารัตน์  คีมกระโทก 
ชินานาง  สวัสดิ์รัมย์  </t>
  </si>
  <si>
    <t xml:space="preserve">ธิดารัตน์  คีมกระโทก 
จริยาพร อมัติรัตนะ
</t>
  </si>
  <si>
    <t xml:space="preserve">พลอยไพลิน  ศรีวิเศษ
พิพัฒน์ ประเสริฐสังข์
</t>
  </si>
  <si>
    <t xml:space="preserve">พลอยไพลิน  ศรีวิเศษ
ธนกร เพชรสินจร
</t>
  </si>
  <si>
    <t>พลอยไพลิน  ศรีวิเศษ
สินทรัพย์ ยืนยาว</t>
  </si>
  <si>
    <t>พลอยไพลิน  ศรีวิเศษ
ศุภธัช  ศรีวิพัฒน์</t>
  </si>
  <si>
    <t>ชมพู อิสริยาวัฒน์
สมยงค์ โสมอินทร์</t>
  </si>
  <si>
    <t>ชมพู อิสริยาวัฒน์
จริยาพร อมัติรัตนะ</t>
  </si>
  <si>
    <t>ชมพู อิสริยาวัฒน์
คำภีรภาพ อินทะนู</t>
  </si>
  <si>
    <t xml:space="preserve">คำภีรภาพ อินทะนู
เฉลิมเกียรติ  เย็นเพชร </t>
  </si>
  <si>
    <t>คำภีรภาพ อินทะนู
ธนพล  รามฤทธิ์</t>
  </si>
  <si>
    <t>คัมภีรภาพ อินทะนู
คคนางค์ ช่อชู</t>
  </si>
  <si>
    <t>คัมภีรภาพ อินทะนู 
เชาวฤทธิ์ ชาคำไฮ</t>
  </si>
  <si>
    <t xml:space="preserve">คำภีรภาพ อินทะนู
จิรเดช ประเสริฐศรี
</t>
  </si>
  <si>
    <t xml:space="preserve">คัมภีรภาพ อินทะนู
กิ่งแก้ว ปะติตังโข
</t>
  </si>
  <si>
    <t>คำภีรภาพ อินทะนู
สินทรัพย์ ยืนยาว</t>
  </si>
  <si>
    <t>คำภีรภาพ อินทะนู
ชลทิชาลินี แก่นสนท์</t>
  </si>
  <si>
    <t>คำภีรภาพ อินทะนู
สากล พรหมสถิตย์</t>
  </si>
  <si>
    <t>อัครพนท์  เนื้อไม้หอม</t>
  </si>
  <si>
    <t>การวิจัยและพัฒนากลไกการยกระดับศักยภาพเครือข่ายการผลิตข้าวอินทรีย์สู่มาตรฐานผลิตภัณฑ์เกษตรมูลค่าสูง ในเขตพื้นที่อำเภอ
ลำปลายมาศ จังหวัดบุรีรัมย์</t>
  </si>
  <si>
    <t xml:space="preserve">การบูรณาการสหศาสตร์เพื่อสร้างมูลค่าจากเศษวัสดุเหลือใช้บนฐานภูมิปัญญาท้องถิ่นและเทคโนโลยีสารสนเทศของเกษตรกรในเขตอำเภอ
ลำปลายมาศ จังหวัดบุรีรัมย์
</t>
  </si>
  <si>
    <t>รูปแบบการดำเนินการจัดการขยะบ้านหนองโพรง ตำบล
อิสาณ อำเภอเมือง จังหวัดบุรีรัมย์</t>
  </si>
  <si>
    <t>การสร้างรูปแบบการพัฒนานักกฎหมายจิตอาสาชุมชน ตำบลลำปลายมาศ อำเภอ
ลำปลายมาศ จังหวัดบุรีรัมย์</t>
  </si>
  <si>
    <t xml:space="preserve">โครงการพัฒนาหลักสูตรระยะสั้นเพื่อเพิ่มคุณค่าในการเรียน
รู้ตลอดชีวิต หลักสูตร ภาษากับการสื่อสารเพื่อเสริมสร้างภาพลักษณ์ขององค์กร สาขาวิชาภาษาไทย คณะมนุษยศาสตร์และสังคมศาสตร์                                </t>
  </si>
  <si>
    <t>โครงการพัฒนาหลักสูตรระยะสั้นเชิงสหวิทยาการทั้งแบบออนไซต์และออนไลน์เพื่อพัฒนาทักษะเดิมเพิ่มทักษะใหม่และรายได้เสริมให้ประชาชนในพื้นที่บริการวิชาการของคณะมนุษยศาสตร์
และสังคมศาสตร์</t>
  </si>
  <si>
    <t>กระบวนการฟื้นฟูมรดกทางวัฒนธรรมเพื่อรองรับการท่องเที่ยวเชิงอนุรักษ์ ชุมชนบ้านยาง ตำบลบ้านยาง อำเภอลำปลายมาศ จังหวัด
บุรีรัมย์</t>
  </si>
  <si>
    <t>รูปแบบการป้องกันการใช้ความรุนแรงของเด็กและ
เยาวชน</t>
  </si>
  <si>
    <t>โครงการส่งเสริม สืบสานรักษา และต่อยอดโครงการอันเนื่อง มาจากพระราชดำริเพื่อการ บูรณาการศาสตร์พระราชาสู่การนำไปใช้ประโยชน์เพื่อการพัฒนาท้องถิ่นอย่างยั่งยืนในพื้นที่ให้บริการวิชาการคณะมนุษยศาสตร์และสังคมศาสตร์การจัดไร่นาสวนผสมตามแนวทางพระราชดำริ “ทฤษฎีใหม่” ฝายบ้านเสลา ตำบลชุมแสง อำเภอนางรอง จังดวัดบุรีรัมย์</t>
  </si>
  <si>
    <t>โครงการส่งเสริม สืบสานรักษา และต่อยอดโครงการอันเนื่อง มาจากพระราชดำริเพื่อการ บูรณาการศาสตร์พระราชาสู่การนำไปใช้ประโยชน์เพื่อการพัฒนาท้องถิ่นอย่างยั่งยืนในพื้นที่ให้บริการวิชาการคณะมนุษยศาสตร์และสังคมศาสตร์การก่อสร้างฝายบ้านบุขี้เหล็กใหม่ ตำบลแสลงพัน อำเภอ ลำปลายมาศ จังหวัดบุรีรัมย์</t>
  </si>
  <si>
    <t>โครงการพัฒนาหลักสูตรระยะสั้นเพื่อเพิ่มคุณค่าในการเรียนรู้
ตลอดชีวิต หลักสูตรนวัตกรรมเพื่อการพัฒนาท้องถิ่น สาขาวิชาการพัฒนาสังคม คณะมนุษยศาสตร์และสังคมศาสตร์</t>
  </si>
  <si>
    <t xml:space="preserve">กระบวนการสานพลังชุมชนด้วยกลไกวิสาหกิจผ้าทอ เพื่อเพิ่มมูลค่าทางเศรษฐกิจ อำเภอชำนิ จังหวัดบุรีรัมย์
</t>
  </si>
  <si>
    <t>โครงการการจัดการความรู้ด้านการประกันคุณภาพการศึกษา สาขาวิชาดนตรีสากล</t>
  </si>
  <si>
    <t xml:space="preserve"> โครงการสืบสานวัฒนธรรมและแสดงความยินดีกับความสำเร็จทางการศึกษาของนักศึกษาสาขาวิชาภาษาอังกฤษ  (แบบออนไซต์/ออนไลน์)</t>
  </si>
  <si>
    <t>โครงการนิเทศนักศึกษาฝึกงานและติดตามประเมินผลกิจกรรมผู้ประกอบการเพื่อสังคม</t>
  </si>
  <si>
    <t>7) กิจกรรม “องค์กรปกครองส่วนท้องถิ่นกับงานสวัสดิการสังคม”</t>
  </si>
  <si>
    <t>โครงการส่งเสริมและพัฒนาภูมิปัญญาท้องถิ่นแบบมีส่วนร่วม นักศึกษาชั้นปีที่ 2 และ ปีที่ 3</t>
  </si>
  <si>
    <t>โครงการพัฒนานักศึกษาให้มีคุณลักษณะที่พึงประสงค์มุ่งสู่คุณลักษณะบัณฑิตในศตวรรษ
ที่ 21 สาขาวิชาภาษาอังกฤษธุรกิจ</t>
  </si>
  <si>
    <t xml:space="preserve">การพัฒนาและเสริมสร้างทักษะงานสารบรรณสารสนเทศ และการใช้เทคโนโลยีดิจิทัลสู่การทำงานในยุคศตวรรษที่ 21  </t>
  </si>
  <si>
    <t xml:space="preserve">การพัฒนาและเสริมสร้างความมั่นใจการใช้ทักษะภาษาอังกฤษและทักษะอาชีพ
สู่การทำงานในยุคศตวรรษที่21
สำหรับนักศึกษาสาขาวิชาภาษาอังกฤษ </t>
  </si>
  <si>
    <t>โครงการพัฒนาทักษะและความสามารถในการใช้ภาษาอังกฤษตามเกณฑ์มาตรฐานสำหรับนักศึกษา คณะมนุษยศาสตร์และสังคมศาสตร์</t>
  </si>
  <si>
    <t>โครงการจัดประชุมวิชาการและนิทรรศการระดับชาติสำหรับนักศึกษา คณะมนุษยศาสตร์และสังคมศาสตร์ครั้งที่ 2</t>
  </si>
  <si>
    <t>การสร้างเครือข่ายเพื่อการประชาสัมพันธ์ 
(รป.ม.)</t>
  </si>
  <si>
    <t>โครงการพัฒนากระบวนการรับและเตรียมความพร้อมนักศึกษาสาขาวิชาภาษาอังกฤษ
ธุรกิจ</t>
  </si>
  <si>
    <t>โครงการบูรณาการการเรียนการสอนเข้ากับการวิจัย และบริการวิชาการสู่ชุมชนและสถานศึกษา (แบบออนไซต์/ออนไลน์)</t>
  </si>
  <si>
    <t>8) กิจกรรม “การก่อหนี้สาธารณะกับการฟื้นฟูเศรษฐกิจ”</t>
  </si>
  <si>
    <t xml:space="preserve">9) กิจกรรม “ความสำคัญของ
พยานหลักฐาน”
</t>
  </si>
  <si>
    <t>โครงการอบรมเพื่อพัฒนาทักษะความรู้ด้านภาษาอังกฤษสำหรับนักกฎหมาย</t>
  </si>
  <si>
    <t>พลอยไพลิน  ศรีวิเศษ</t>
  </si>
  <si>
    <t>โครงการสร้างจิตอาสา ในการส่งเสริม 
สืบสาน ทำนุบำรุง ศิลปวัฒนธรรม และวัฒนธรรมคณะมนุษยศาสตร์และสังคมศาสตร์</t>
  </si>
  <si>
    <t xml:space="preserve">โครงการปฐมนิเทศนักศึกษาใหม่เพื่อเตรียมความพร้อมสำหรับหลักสูตรนิติศาสตรบัณฑิต
</t>
  </si>
  <si>
    <t xml:space="preserve">โครงการปฐมนิเทศนักศึกษา
ใหม่เพื่อเตรียมความพร้อมสำ หรับหลักสูตรนิติศาสตรบัณฑิต
</t>
  </si>
  <si>
    <t>การบูรณาการสหศาสตร์เพื่อสร้างมูลค่าจากเศษวัสดุเหลือใช้บนฐานภูมิปัญญาท้องถิ่นและเทคโนโลยีสารสนเทศของเกษตรกรในเขตอำเภอลำปลายมาศ จังหวัดบุรีรัมย์</t>
  </si>
  <si>
    <t>โครงการบริหารจัดการกลุ่มวิชาปรัชญาและศาสนา</t>
  </si>
  <si>
    <t xml:space="preserve">  -   ปรับปรุงอาคาร 25</t>
  </si>
  <si>
    <t xml:space="preserve">                งบรายจ่ายอื่น : 6,878,000 บาท</t>
  </si>
  <si>
    <t>การพัฒนาการเลี้ยงชันโรงผึ้งในชุมชนแบบมีส่วนร่วมเพื่อการพึ่งพาตนเองอย่างยั่งยืน และสร้างรายได้จากการเลี้ยงผึ้งชันโรงเชิงธุรกิจแบบครบวงจร</t>
  </si>
  <si>
    <t>รูปแบบการพัฒนาคุณภาพชีวิตและยกระดับเศรษฐกิจฐานรากของชุมชนบ้านโคก ตำบลคูเมือง อำเภอคูเมือง จังหวัดบุรีรัมย์ โดยการส่งเสริมอาชีพการเลี้ยงสัตว์น้ำในกระชังบก</t>
  </si>
  <si>
    <t>รูปแบบการเลี้ยงกุ้งฝอยที่เหมาะสมเพื่อรองรับการสร้างเศรษฐกิจฐานราก สู่การพัฒนาชุทชนต้นแบบอย่างยั่งยืน</t>
  </si>
  <si>
    <t>นวัตกรรมการผลิตปุ๋ยอินทรีย์ชีวภาพคุณภาพสูงจากวัสดุอินทรีย์ในท้องถิ่น</t>
  </si>
  <si>
    <t>การเพิ่มประสิทธิภาพการผลิตไก่พื้นเมืองในชุมชนแบบมีส่วนร่วมเพื่อการพึ่งพาตนเองอย่างยั่งยืนและเพิ่มรายได้ของเศรษฐกิจฐานรากตามหลักปรัชญาเศรษฐกิจพอเพียง</t>
  </si>
  <si>
    <t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คณะเทคโนโลยีการเกษตร</t>
  </si>
  <si>
    <t>โครงการเสริมสร้างมาตรการควบคุมและป้องกันการแพร่ระบาดของโรคติดเชื้อไวรัสโคโรน่า 2019 (COVID - 19) ในพื้นที่ให้บริการของคณะเทคโนโลยีการเกษตร</t>
  </si>
  <si>
    <t>โครงการส่งเสริม สืบสาน รักษา และต่อยอดโครงการอันเนื่องมาจากพระราชดำริเพื่อการบูรณาการศาสตร์พระชาสู่การนำไปใช้ประโยชน์เพื่อการพัฒนาท้องถิ่นอย่างยั่งยืน ในพื้นที่ ตำบลดอนกอก อำเภอนาโพธิ์ จังหวัดบุรีรัมย์</t>
  </si>
  <si>
    <t>โครงการส่งเสริม สืบสาน รักษา และต่อยอดโครงการอันเนื่องมาจากพระราชดำริเพื่อการบูรณาการศาสตร์พระชาสู่การนำไปใช้ประโยชน์เพื่อการพัฒนาท้องถิ่นอย่างยั่งยืน ในพื้นที่ ตำบลบ้านคู อำเภอนาโพธิ์ จังหวัดบุรีรัมย์</t>
  </si>
  <si>
    <t xml:space="preserve">โครงการพัฒนาหลักสูตรระยะสั้นเพื่อเพิ่มคุณค่าในการเรียนรู้ตลอดชีวิต หลักสูตรการผลิตเห็ดเศรษฐกิจ สาขาวิชาเกษตรศาสตร์  </t>
  </si>
  <si>
    <t>โครงการพัฒนาหลักสูตรระยะสั้นเพื่อเพิ่มคุณค่าในการการเรียนรู้ตลอดชีวิต หลักสูตรการผลิตอาหารสัตว์เพื่อลดต้นทุนสาขาวิชาสาขาวิชาสัตวศาสตร์</t>
  </si>
  <si>
    <t>โครงการติดตาม รายงานผลจากการดำเนินโครงการยุทธศาสตร์มหาวิทยาลัยราชภัฏเพื่อการพัฒนาท้องถิ่นในพื้นที่บริการของคณะเทคโนโลยีการเกษตร เพื่อเสริมสร้างศักยภาพด้านการเกษตร และเกษตรแปรรูป สู่การบูรณาการเพื่อนำไปใช้ประโยชน์อย่างยั่งยืน</t>
  </si>
  <si>
    <t>โครงการส่งเสริม สืบสาน รักษา และต่อยอดโครงการอันเนื่องมา
จากพระราชดำริเพื่อการบูรณาการศาสตร์พระชาสู่การนำไปใช้ประโยชน์เพื่อการพัฒนาท้องถิ่นอย่างยั่งยืน ในพื้นที่ ตำบลบ้านคู อำเภอนาโพธิ์ จังหวัดบุรีรัมย์</t>
  </si>
  <si>
    <t>สุชาดา สานุสันต์</t>
  </si>
  <si>
    <t>สายรุ้ง สอนสุภาพ</t>
  </si>
  <si>
    <t>บรรเจิด  สอนสุภาพ</t>
  </si>
  <si>
    <t>นฤมล  สมคุณา</t>
  </si>
  <si>
    <t>สุชาดา สานุสันต์
นถมล  สมคุณนา</t>
  </si>
  <si>
    <t>บรรเจิด สอนสุภาพ
ดนัย รัชตะวราเศรษฐ์</t>
  </si>
  <si>
    <t>บรรเจิด สอนสุภาพ
เลิศภูมิ จันทรเพ็ญ</t>
  </si>
  <si>
    <t xml:space="preserve">บรรเจิด สอนสุภาพ
นันท์นภัส ปาลินทร </t>
  </si>
  <si>
    <t>บรรเจิด สอนสุภาพ
นถมล  สมคุณนา</t>
  </si>
  <si>
    <t>เลิศภูมิ จันทรเพ็ญ
บรรเจิด สอนสุภาพ</t>
  </si>
  <si>
    <t>เลิศภูมิ จันทรเพ็ญ</t>
  </si>
  <si>
    <t>เลิศภูมิ จันทรเพ็ญ
นถมล  สมคุณนา</t>
  </si>
  <si>
    <t>สุชาดา สานุสันต์
อารยา  มุสิกา</t>
  </si>
  <si>
    <t xml:space="preserve"> นิจพร ณ พัทลุง</t>
  </si>
  <si>
    <t xml:space="preserve">โครงการพัฒนาศักยภาพบุคลากร 
สายสนับสนุน เพื่อเพิ่มประสิทธิภาพในการทำงาน คณะเทคโนโลยีการ เกษตร
</t>
  </si>
  <si>
    <t>โครงการเพิ่มศักยภาพห้องปฏิบัติการ
เพื่อการวิเคราะห์ดิน น้ำ และพืช</t>
  </si>
  <si>
    <t>โครงการปรับปรุงห้องปฏิบัติการ จัดหาวัสดุประกอบห้องปฏิบัติการ ซ่อมแซมครุภัณฑ์ คณะเทคโนโลยี
การเกษตร</t>
  </si>
  <si>
    <t>โครงการแนะแนวประชาสัมพันธ์สาขาวิชาต่างๆ คณะเทคโนโลยี การเกษตร</t>
  </si>
  <si>
    <t>พิธีอัญเชิญตราพระราชลัญจกรและมอบเครื่องหมายสัญญาลักษณ์ นักศึกษาชั้นปีที่ 1 คณะเทคโนโลยี การเกษตร</t>
  </si>
  <si>
    <t>โครงการปฐมนิเทศนักศึกษาบายศรีสู่ขวัญคณะเทคโนโลยีการเกษตร</t>
  </si>
  <si>
    <t>โครงการเสริมทักษะเพื่อการสอบ BRU English test คณะเทคโนโลยี การเกษตร</t>
  </si>
  <si>
    <t xml:space="preserve">โครงการพัฒนางานสหกิจศึกษาและการฝึกประสบการณ์วิชาชีพ สาขาวิชาประมง </t>
  </si>
  <si>
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 ในวิกฤตการณ์การแพร่ระบาดของโรคติดเชื้อไวรัสโคโรนา 2019 (COVID - 19) ในพื้นที่ให้บริการของคณะเทคโนโลยี การเกษตร
</t>
  </si>
  <si>
    <t>โครงการพัฒนาศักยภาพอาจารย์เพื่อเพิ่มประสิทธิภาพในการทำงาน คณะเทคโนโลยีการ เกษตร</t>
  </si>
  <si>
    <t xml:space="preserve">โครงการพัฒนาศักยภาพบุคลากรสายสนับสนุนเพื่อเพิ่มประสิทธิภาพในการทำงาน คณะเทคโนโลยีการ เกษตร
</t>
  </si>
  <si>
    <t>โครงการส่งเสริม สืบสาน รักษา และต่อยอดโครงการอันเนื่องมาจากพระราชดำริสมเด็จพระกนิษ
ฐาธิราชเจ้า กรมสมเด็จพระเทพรัตนราชสุดาฯ สยามบรมราชกุมารี เพื่อการบูรณาการศาสตร์ในการพัฒนาคุณภาพชีวิตของประชาชน ตำบลบ้านคู อำเภอนาโพธิ์ จังหวัดบุรีรัมย์</t>
  </si>
  <si>
    <t>โครงการส่งเสริม สืบสาน รักษา และต่อยอดโครงการอันเนื่องมา
จากพระราชดำริสมเด็จพระกนิษ
ฐาธิราชเจ้า กรมสมเด็จพระเทพรัตนราชสุดาฯ สยามบรมราชกุมารี เพื่อการบูรณาการศาสตร์ในการพัฒนาคุณภาพชีวิตของประชาชน ตำบลบ้านคู อำเภอนาโพธิ์ จังหวัดบุรีรัมย์</t>
  </si>
  <si>
    <t xml:space="preserve">                งบรายจ่ายอื่น : 793,800 บาท</t>
  </si>
  <si>
    <t xml:space="preserve">               : เบิกจากแผนงานบริการวิชาการแก่สังคม โครงการ อพสธ. : งบดำเนินงาน 1,154,000 บาท</t>
  </si>
  <si>
    <t xml:space="preserve">โครงการชีวิตวิถีใหม่ (New Normal) เพื่อการฟื้นฟูและพัฒนาเศรษฐกิจ สังคม และวิถีชีวิตความเป็น อยู่ของประชาชน ในวิกฤตการณ์การแพร่ระบาดของโรคติดเชื้อไวรัสโคโรนา 2019 (COVID - 19) ในพื้นที่ให้บริการของคณะเทคโนโลยีการเกษตร
</t>
  </si>
  <si>
    <t>ประจำปีงบประมาณ พ.ศ. 2565</t>
  </si>
  <si>
    <t xml:space="preserve">  -  ปรับปรุงห้องปฏิบัติการคอมพิวเตอร์ฮาร์ดแวร์</t>
  </si>
  <si>
    <t>โครงการเสริมสร้างขวัญและกำลังใจบุคลากรคณะวิทยาการจัดการในการปฏิบัติงาน</t>
  </si>
  <si>
    <t>1) กล้องถ่ายภาพ</t>
  </si>
  <si>
    <t>2) เครื่องปริ้นเตอร์แบบแสกนได้</t>
  </si>
  <si>
    <t xml:space="preserve">สาขาวิชาเศรษฐศาสตร์
ธุรกิจการค้าสมัยใหม่ </t>
  </si>
  <si>
    <t xml:space="preserve">     1) จัดหาครุภัณฑ์สาขาวิชาเศรษฐศาสตร์ธุรกิจการค้าสมัยใหม่ </t>
  </si>
  <si>
    <t xml:space="preserve">     2) จัดหาครุภัณฑ์ สาขาวิชาคอมพิวเตอร์ธุรกิจ </t>
  </si>
  <si>
    <t xml:space="preserve"> - เครื่องคอมพิวเตอร์ตั้งโต๊ะ All In One จำนวน 3 เครื่อง   </t>
  </si>
  <si>
    <t xml:space="preserve"> - โปรเจคเตอร์  1 เครื่อง </t>
  </si>
  <si>
    <t xml:space="preserve"> - ชุดไฟ Boom Ligh พร้อมขาตั้ง 1 ชุด</t>
  </si>
  <si>
    <t xml:space="preserve"> - Background green screen สำเร็จรูป 1 ชุด </t>
  </si>
  <si>
    <t xml:space="preserve">    3) จัดซื้อครุภัณฑ์ สาขาวิชาการสื่อสารมวลชน</t>
  </si>
  <si>
    <t xml:space="preserve"> - ขาตั้งกล้องแบบ Top View  สำหรับกล้อง D - SLR  </t>
  </si>
  <si>
    <t xml:space="preserve"> - ไมโครโฟน ชนิดไมค์บูมรับเสียงรอบทิศทาง</t>
  </si>
  <si>
    <t xml:space="preserve">    4) จัดหาครุภัณฑ์เพื่อการศึกษา คณะวิทยาการจัดการ </t>
  </si>
  <si>
    <t xml:space="preserve">  - โครงการยุทธศาสตร์มหาวิทยาลัยราชภัฏเพื่อการพัฒนาท้องถิ่น</t>
  </si>
  <si>
    <t xml:space="preserve">      1) ครุภัณฑ์ทางการศึกษาและที่เกี่ยวข้อง</t>
  </si>
  <si>
    <t xml:space="preserve"> - บอร์ดประชาสัมพันธ์ขนาดใหญ่ 2 บอร์ด</t>
  </si>
  <si>
    <t xml:space="preserve">      2) ครุภัณฑ์ฯ สาขาวิชาภาษาอังกฤษธุรกิจ</t>
  </si>
  <si>
    <t xml:space="preserve">    1) ครุภัณฑ์ทางการศึกษาและที่เกี่ยวข้อง</t>
  </si>
  <si>
    <t xml:space="preserve">    2) ครุภัณฑ์ทางการศึกษาสาขาสาธารณสุขศาสตร์</t>
  </si>
  <si>
    <t xml:space="preserve"> - ชุดแบบจำลองสารชีวโมเลกุล</t>
  </si>
  <si>
    <t xml:space="preserve">    3) ครุภัณฑ์ทางการศึกษาสาขานวัตกรรมสิ่งทอฯ</t>
  </si>
  <si>
    <t>โครงการพัฒนาทักษะความเข้าใจและใช้เทคโนโลยีดิจิทัลสร้างความเป็นเลิศสู่สากล สำหรับนักศึกษาคณะวิทยาการการจัดการ คณะวิทยาศาสตร์และคณะเทคโนโลยีการเกษตร
 มหาวิทยาลัยราชภัฏบุรีรัมย์</t>
  </si>
  <si>
    <r>
      <t xml:space="preserve"> - เครื่องชั่งน้ำหนักดิจิตอล *</t>
    </r>
    <r>
      <rPr>
        <sz val="11"/>
        <color theme="1"/>
        <rFont val="TH SarabunPSK"/>
        <family val="2"/>
      </rPr>
      <t>คณะสมทบส่วนหนึ่ง</t>
    </r>
  </si>
  <si>
    <t xml:space="preserve">  -   ค่าครุภัณฑ์เพื่อจัดการเรียนการสอนฯ</t>
  </si>
  <si>
    <t xml:space="preserve">  -   ค่าครุภัณฑ์คณะพยาบาลศาสตร์</t>
  </si>
  <si>
    <t>พัฒนาอาจารย์ ผลงานทางวิชาการ และนิเทศนักศึกษาสหกิจศึกษา สาขาวิชาเทคโนโลยีสถาปัตยกรรม</t>
  </si>
  <si>
    <t>การพัฒนาศูนย์การเรียนรู้ด้านศิลปะ
เพื่อถ่ายทอดและบ่มเพาะให้กับเด็กในแต่ละช่วงวัย ในจังหวัดบุรีรัมย์</t>
  </si>
  <si>
    <t>การพัฒนาศักยภาพครูประจำการที่สำเร็จการศึกษาจากมหาวิทยาลัยราชภัฏให้เป็นมืออาชีพด้านการ
จัดการเรียนรู้โดยใช้กระบวนการวิจัย
เป็นฐาน ในจังหวัดบุรีรัมย์</t>
  </si>
  <si>
    <t>บรรบต วงศ์ทองเจริญ
กรนาริน สาริยา 
พรพิมล รุงเรืองศิลป</t>
  </si>
  <si>
    <t>บรรบต วงศ์ทองเจริญ
อนล สวนประดิษฐ์
นพดล อิ่มสุด</t>
  </si>
  <si>
    <t>บรรพต วงศ์ทองเจริญ
โยธิน จาแทนทะรังค
วิทวัส สหวงษ์</t>
  </si>
  <si>
    <t>โครงการส่งเสริม สืบสาน รักษา และต่อยอดโครงการอันเนื่องมาจากพระราชดำริสู่การพลิกโฉมคุณภาพชีวิตและแก้ไขปัญหาความยากจนในพื้นที่จังหวัดบุรีรัมย์ ในพื้นที่ให้บริการของคณะครุศาสตร์</t>
  </si>
  <si>
    <t>บรรพต วงศ์ทองเจริญ
  พงษ์พัฒน์ สมใจ    อุกฤษฎ์ นาจำปา</t>
  </si>
  <si>
    <t>โครงการ สืบสาน รักษา และต่อยอดโครงการอันเนื่องมาจากพระราชดำริเพื่อการพัฒนาการศึกษาและยกระดับคุณภาพการเรียนรู้ อย่างทั่วถึง และยั่งยืน ในพื้นที่ที่ให้บริการของคณะครุศาสตร์</t>
  </si>
  <si>
    <t>บรรพต วงศ์ทองเจริญ สัญชัย ครบอุดม
สุวิมล  ชูสุวรรณ</t>
  </si>
  <si>
    <t>เกษสุดา บูรณพันศักดิ์
วรัชยา พนมรัมย์</t>
  </si>
  <si>
    <t xml:space="preserve">โครงการพัฒนาหลักสูตรระยะสั้นเพื่อเพิ่มคุณค่าในการการเรียนรู้ตลอดชีวิตทางศาสตร์การศึกษา </t>
  </si>
  <si>
    <t>วิศวกรสังคมสร้างนวัตกรเพื่อนำนวัตกรรมไปใช้บูรณาการ การเรียนการสอนสู่การพัฒนาท้องถิ่น  คณะครุศาสตร์</t>
  </si>
  <si>
    <t>โครงการวิถีชีวิตใหม่ (New Normal) เพื่อการพื้นฟูและพัฒนาเศรษฐกิจสังคม และวิถีชีวิตและความเป็นอยู่ของประชาชน ในวิกฤตการณ์การแพร่ระบาดของโรคติดเชื้อไวรัสโคโรน่า 2019 (COVID-19) ในพื้นที่ อำเภอบ้านใหม่ไชยพจน์ จังหวัดบุรีรัมย์</t>
  </si>
  <si>
    <t xml:space="preserve">โครงการวิถีชีวิตใหม่ (New Normal) เพื่อการพื้นฟูและพัฒนาเศรษฐกิจสังคม และวิถีชีวิตและความเป็นอยู่ของประชาชน ในวิกฤตการณ์การแพร่ระบาดของโรคติดเชื้อไวรัสโคโรน่า 2019 (COVID-19) ในพื้นที่ โรงเรียนวัดเย้ยปราสาท อำเภอหนองกี่  จังหวัดบุรีรัมย์
</t>
  </si>
  <si>
    <t xml:space="preserve">โครงการ สืบสาน รักษา และ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ในพื้นที่ที่ให้บริการของคณะครุศาสตร์                  </t>
  </si>
  <si>
    <t>โครงการติดตาม ประเมินผลจากการดำเนินโครงการยุทธศาสตร์มหาวิทยาลัยราชภัฏเพื่อการพัฒนาท้องถิ่นในพื้นที่บริการของคณะครุศาสตร์ เพื่อผลิตและพัฒนาครู รวมทั้งส่งเสริมทักษะการเรียนรู้อย่างมีศักยภาพ สู่การบูรณาการเพื่อนำไปใช้ประโยชน์อย่างยั่งยืน</t>
  </si>
  <si>
    <t>โครงการเสริมสร้างมาตรการควบคุม
และป้องกันการแพร่ระบาดของโรคติดเชื้อไวรัสโคโรน่า 2019 (COVID - 19) อำเภอบ้านใหม่ไชยพจน์ จังหวัดบุรีรัมย์</t>
  </si>
  <si>
    <t>โครงการเสริมสร้างมาตรการควบคุม
และป้องกันการแพร่ระบาดของโรคติดเชื้อไวรัสโคโรน่า 2019 (COVID - 19) ในพื้นที่อำเภอหนองกี่ จังหวัดบุรีรัมย์</t>
  </si>
  <si>
    <t>การเสริมสร้างศักยภาพครู และพัฒนาโรงเรียนสาธิตมหาวิทยาลัยราชภัฏบุรีรัมย์ ให้เป็นศูนย์ฝึกปฏิบัติ การและการวิจัยเป็นต้นแบบให้กับโรงเรียนในท้องถิ่น</t>
  </si>
  <si>
    <t>โครงการการเตรียมความพร้อมทางการเรียนของนักศึกษาสาขาวิชาภาษาไทย ประจำปีการศึกษา 2564</t>
  </si>
  <si>
    <t>โครงการเพิ่มประสิทธิภาพด้านการวิจัย สำหรับนักศึกษาหลักสูตร
ครุศาสตรมหาบัณฑิต สาขาวิชาหลักสูตรและการจัดการเรียนรู้</t>
  </si>
  <si>
    <t>23 มิ.ย. 65</t>
  </si>
  <si>
    <t>โครงการเพิ่มประสิทธิภาพและบริหารการจัดการสาขาวิชานาฏศิลป์</t>
  </si>
  <si>
    <t>โครงการการส่งเสริมสนับสนุน  พัฒนาศักยภาพองค์กรคณะครุศาสตร์</t>
  </si>
  <si>
    <t>โครงการพัฒนาศักยภาพบุคลากรเพื่อเข้าสู่ตำแหน่งทางวิชาการ คณะมนุษยศาสตร์และสังคมศาสตร์</t>
  </si>
  <si>
    <t>1) กิจกรรมจัดทำวารสารข่าวอิเล็กทรอนิกส์ 
3 ภาษา (ไทย-อังกฤษ - จีน)</t>
  </si>
  <si>
    <t>1) กิจกรรมจัดทำวารสารข่าวอิเล็กทรอนิกส์ 3 ภาษา (ไทย-อังกฤษ - จีน)</t>
  </si>
  <si>
    <t>โครงการพัฒนาศักยภาพนักแปลและล่ามเพื่อเพิ่มประสิทธิภาพในการทำงาน หน่วยบริการงานแปลและงานล่าม HUSOC คณะมนุษยศาสตร์และสังคมศาสตร์</t>
  </si>
  <si>
    <t>โครงการการเขียนเอกสารประกอบการสอน เอกสารคำสอนและตำราทางภาษาอังกฤษและภาษาศาสตร์(แบบออนไซต์/ออนไลน์)</t>
  </si>
  <si>
    <t>โครงการการเขียนเอกสารประกอบ
การสอน เอกสารคำสอนและตำราทางภาษาอังกฤษและภาษาศาสตร์ (แบบออนไซต์/ออนไลน์)</t>
  </si>
  <si>
    <t>โครงการจัดหาวัสดุ สื่อ อุปกรณ์เพื่อเพิ่มประสิทธิภาพการศึกษา คณะมนุษยศาสตร์และสังคมศาสตร์</t>
  </si>
  <si>
    <t xml:space="preserve">โครงการยกระดับผลงานวิจัยและงานสร้างสรรค์ด้านมนุษยศาสตร์และสังคมศาสตร์สู่การนำไปใช้ประโยชน์ในระดับชาติและระดับนานาชาติ </t>
  </si>
  <si>
    <t>โครงการสำรวจความพึงพอใจต่อการบริหารจัดการหลักสูตรศิลปศาสตรบัณฑิต สาขาวิชาภาษาอังกฤษธุรกิจ</t>
  </si>
  <si>
    <t>โครงการการจัดการความรู้
ด้านการประกันคุณภาพ
การศึกษา สาขาวิชาดนตรี
สากล</t>
  </si>
  <si>
    <t>โครงการวิศวกรสังคม สร้าง นวัตกรเพื่อนำนวัตกรรมไปใช้ในการบูรณาการเรียนการสอนสู่การพัฒนาท้องถิ่น คณะมนุษยศาสตร์และสังคมศาสตร์</t>
  </si>
  <si>
    <t>โครงการพัฒนาระบบสารสนเทศอิเล็กทรอ นิกส์คณะมนุษยศาสตร์และสังคมศาสตร์</t>
  </si>
  <si>
    <t>โครงการทดสอบมาตรฐานฝีมือแรงงาน ด้าน 5 สาขาวิชาคอมพิวเตอร์ธุรกิจ</t>
  </si>
  <si>
    <t>โครงการนิเทศฝึกประสบการณ์วิชาชีพ
ทางธุรกิจ คณะวิทยาการจัดการ</t>
  </si>
  <si>
    <t>โครงการทวนสอบหลักสูตรวิทยาศาสตรบัณฑิต สาขาวิชาวิชาคณิตศาสตร์</t>
  </si>
  <si>
    <t>โครงการจัดแสดงนิทรรศการด้านวิทยาศาสตร์ เทคโนโลยี และนวัตกรรมทางด้านอาหาร</t>
  </si>
  <si>
    <t>โครงการจัดแสดงนิทรรศการด้านวิทยาศาสตร์เทคโนโลยี และนวัตกรรมทางด้านอาหาร</t>
  </si>
  <si>
    <t>โครงการปรับปรุงหลักสูตรสาขาวิชาสัตวศาสตร์ พ.ศ.2565</t>
  </si>
  <si>
    <t>โครงการจัดหาสิ่งสนับสนุนการเรียนรู้และพัฒนาแหล่งฝึกด้านการเกษตร สาขาเกษตรศาสตร์</t>
  </si>
  <si>
    <t>โครงการเพิ่มทักษะด้านเทคโนโลยีสารสนเทศของนักศึกษา คณะเทคโนโลยีการเกษตร</t>
  </si>
  <si>
    <t>โครงการพัฒนานักศึกษาให้มีคุณสมบัติของบัณฑิตที่พึงประสงค์ในศควรรษที่ 21 สาขาเกษตรศาสตร์</t>
  </si>
  <si>
    <t>โครงการเครือข่าย ส่งเสริมและพัฒนานักศึกษาสู่การแข่งขันทักษะวิชาการและวิชาชีพ เกษตรศาสตร์</t>
  </si>
  <si>
    <t>โครงการพัฒนานักศึกษาให้มีคุณสมบัติของบัณฑิตที่พึงประสงค์ในศตวรรษที่ 21 ด้านทักษะวิชาชีพด้านการผลิตสัตว์</t>
  </si>
  <si>
    <t>โครงการนิเทศนักศึกษาฝึกประสบการณ์วิชาชีพและสหกิจศึกษา สาขาเกษตรศาสตร์</t>
  </si>
  <si>
    <t>โครงการเตรียมความพร้อมในการฝึกประสบการณ์วิชาชีพและสหกิจศึกษา สาขาเกษตรศาสตร์</t>
  </si>
  <si>
    <t>โครงการจิตอาสาพัฒนาเกษตรตามแนวทางพระราชดำริในแหล่งฝึกประสบการณ์ทางเกษตร 
สาขาเกษตรศาสตร์</t>
  </si>
  <si>
    <t>โครงการเพิ่มประสิทธิภาพทักษะทางวิจัยและวิชาการแก่นักศึกษาและคณาจารย์เกษตรศาสตร์</t>
  </si>
  <si>
    <t xml:space="preserve">โครงการสร้างหลักสูตรอบรมระยะสั้นด้านการเกษตร </t>
  </si>
  <si>
    <t>โครงการสร้างหลักสูตรอบรมระยะสั้นด้านการเกษตร</t>
  </si>
  <si>
    <t>การจัดสรรงบประมาณเพื่อเพิ่มคุณภาพบุคลากรให้มีประสิทธิภาพในการบริหารคณะเทคโนโลยีอุตสาหกรรม</t>
  </si>
  <si>
    <t xml:space="preserve"> โครงพัฒนาศักยภาพเจ้าหน้าที่พนักงานสายสนับสนุน คณะเทคโนโลยีอุตสาหกรรม</t>
  </si>
  <si>
    <t xml:space="preserve">โครงการพัฒนานักศึกษาให้มีคุณลักษณะบัณฑิตอันพึงประสงค์  ที่มุ่งสู่ศตวรรษที่ 21 
 - วิศวกรสังคม สร้างนวัตกรเพื่อนำนวัตกรรมไปใช้ในการบูรณาการเรียนการสอนสู่การพัฒนาท้องถิ่น 
 - ชีวิตวิถีใหม่ (New Normol) 
เพื่อการพื้นฟูและพัฒนาเศรษฐกิจ
สังคม  และวิถีชีวิตความเป็นอยู่
ของประชาชน หลังวิกฤตการณ์
การแพร่ระบาดของโรคไวรัส
โคโรนา 2019 (Covid-19) </t>
  </si>
  <si>
    <t xml:space="preserve">พัฒนาพัฒนานักศึกษาให้มีคุณลักษณะบัณฑิตอันพึงประสงค์ที่มุ่งสู่ศตวรรษที่ 21 สาขาวิชาเทคโนโนโลยีวิศวกรรมไฟฟ้า
</t>
  </si>
  <si>
    <t xml:space="preserve">โครงการพัฒนานักศึกษาให้มีคุณลักษณะบัณฑิตอันพึงประสงค์  ที่มุ่งสู่ศตวรรษที่ 21 
 - วิศวกรสังคม สร้างนวัตกรเพื่อนำนวัตกรรมไปใช้ในการบูรณาการเรียนการสอนสู่การพัฒนาท้องถิ่น 
 - ชีวิตวิถีใหม่ (New Normol) เพื่อการพื้นฟูและพัฒนาเศรษฐกิจสังคม  และวิถีชีวิตความเป็นอยู่ของประชาชน หลังวิกฤตการณ์การแพร่ระบาดของโรคไวรัสโคโรนา 2019 (Covid-19) </t>
  </si>
  <si>
    <t>โครงการพัฒนานักศึกษาให้มีคุณลักษณะที่พึงประสงค์มุ่งสู่คุณลักษณะบัณฑิตในศตวรรษที่ 21 สาขาวิชาศิลปะและการออกแบบ</t>
  </si>
  <si>
    <t>โครงการเพิ่มพูนความรู้/ทักษะด้านวิชาการและวิชาชีพ/
นักศึกษาดูงาน</t>
  </si>
  <si>
    <t>โครงการเพิ่มพูนความรู้/ทักษะด้านวิชาการและวิชาชีพ/นักศึกษาดูงาน</t>
  </si>
  <si>
    <t xml:space="preserve">โครงการพัฒนาศักยภาพนักศึกษาสาขาวิชาเทคโนโลยีและนวัตกรรมการศึกษาและเสริมสร้างทักษะการเรียนรู้ในศตวรรษที่ 21 สู่ไทยแลนด์ 4.0 </t>
  </si>
  <si>
    <t xml:space="preserve">1) โครงการพัฒนาการเขียนเว็บไซต์ของนักศึกษาสาขาวิชาภูมิสารสนเทศ </t>
  </si>
  <si>
    <t>2) โครงการพัฒนาบุคลิกภาพและความเป็นผู้นำของนักศึกษาสาขาวิชาภูมิสารสนเทศ</t>
  </si>
  <si>
    <t xml:space="preserve">3) โครงการพัฒนาด้านคอมพิวเตอร์ออกแบบของนักศึกษาสาขาวิชาภูมิสารสนเทศ </t>
  </si>
  <si>
    <t>ศุภกิจ  ภูวงค์</t>
  </si>
  <si>
    <t>วัชระ วชิรภัทรกุล
อุษณีย์  มาลี</t>
  </si>
  <si>
    <t>การติดตามคุณภาพการผลิต
บัณฑิตเพื่อยกระดับสู่มาตรฐาน
สากล</t>
  </si>
  <si>
    <t>ค่าจัดการเรียนการสอน</t>
  </si>
  <si>
    <t>ค่าหนังสือเรียน</t>
  </si>
  <si>
    <t>ค่าอุปกรณ์การเรียน</t>
  </si>
  <si>
    <t>ค่ากิจกรรมพัฒนาผู้เรียน</t>
  </si>
  <si>
    <t>ค่าเครื่องแบบนักเรียน</t>
  </si>
  <si>
    <t xml:space="preserve">  -  ค่าจัดการเรียนการสอน</t>
  </si>
  <si>
    <t xml:space="preserve">  -  ค่าหนังสือเรียน</t>
  </si>
  <si>
    <t xml:space="preserve">  -  ค่าอุปกรณ์การเรียน</t>
  </si>
  <si>
    <t xml:space="preserve">  -  ค่าเครื่องแบบนักเรียน</t>
  </si>
  <si>
    <t xml:space="preserve">  -  ค่ากิจกรรมพัฒนาผู้เรียน</t>
  </si>
  <si>
    <t>65-01-2003</t>
  </si>
  <si>
    <t>รหัสโครงการ 65 - 01 - 2003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</si>
</sst>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[$-107041E]d\ mmm\ yy;@"/>
    <numFmt numFmtId="190" formatCode="_-* #,##0_-;\-* #,##0_-;_-* &quot;-&quot;?_-;_-@_-"/>
    <numFmt numFmtId="191" formatCode="_-* #,##0_-;\-* #,##0_-;_-* &quot;-&quot;??_-;_-@"/>
  </numFmts>
  <fonts count="5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2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color theme="1"/>
      <name val="TH SarabunPSK"/>
      <family val="2"/>
    </font>
    <font>
      <b/>
      <sz val="16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IT๙"/>
      <family val="2"/>
    </font>
    <font>
      <sz val="28"/>
      <color theme="1"/>
      <name val="TH SarabunPSK"/>
      <family val="2"/>
    </font>
    <font>
      <b/>
      <sz val="28"/>
      <color theme="1"/>
      <name val="TH SarabunPSK"/>
      <family val="2"/>
    </font>
    <font>
      <sz val="11"/>
      <color theme="1"/>
      <name val="TH SarabunPSK"/>
      <family val="2"/>
    </font>
    <font>
      <b/>
      <sz val="26"/>
      <color theme="1"/>
      <name val="TH SarabunPSK"/>
      <family val="2"/>
    </font>
    <font>
      <sz val="11"/>
      <color rgb="FF000000"/>
      <name val="Tahoma"/>
      <family val="2"/>
    </font>
    <font>
      <sz val="11"/>
      <color rgb="FF000000"/>
      <name val="Calibri"/>
      <family val="2"/>
    </font>
    <font>
      <sz val="11.5"/>
      <color theme="1"/>
      <name val="TH SarabunPSK"/>
      <family val="2"/>
    </font>
    <font>
      <sz val="11"/>
      <color indexed="8"/>
      <name val="Tahoma"/>
      <family val="2"/>
      <charset val="222"/>
    </font>
    <font>
      <sz val="14"/>
      <name val="TH SarabunPSK"/>
      <family val="2"/>
    </font>
    <font>
      <b/>
      <sz val="11.5"/>
      <color theme="1"/>
      <name val="TH SarabunPSK"/>
      <family val="2"/>
    </font>
    <font>
      <b/>
      <sz val="11"/>
      <color rgb="FF3F3F3F"/>
      <name val="Tahoma"/>
      <family val="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rgb="FF000000"/>
      <name val="TH SarabunPSK"/>
      <family val="2"/>
    </font>
    <font>
      <sz val="14"/>
      <color theme="1"/>
      <name val="TH Sarabun New"/>
      <family val="2"/>
    </font>
    <font>
      <b/>
      <sz val="14"/>
      <name val="TH SarabunPSK"/>
      <family val="2"/>
    </font>
    <font>
      <sz val="14"/>
      <color rgb="FFFF0000"/>
      <name val="Tahoma"/>
      <family val="2"/>
      <charset val="222"/>
      <scheme val="minor"/>
    </font>
    <font>
      <sz val="16"/>
      <name val="TH SarabunPSK"/>
      <family val="2"/>
    </font>
    <font>
      <sz val="12"/>
      <name val="TH SarabunIT๙"/>
      <family val="2"/>
    </font>
    <font>
      <sz val="11"/>
      <color theme="1"/>
      <name val="Arial"/>
      <family val="2"/>
    </font>
    <font>
      <sz val="12"/>
      <color rgb="FF000000"/>
      <name val="TH SarabunPSK"/>
      <family val="2"/>
    </font>
    <font>
      <b/>
      <sz val="12"/>
      <color rgb="FF000000"/>
      <name val="TH SarabunPSK"/>
      <family val="2"/>
    </font>
    <font>
      <sz val="11"/>
      <color indexed="8"/>
      <name val="Calibri"/>
      <family val="2"/>
    </font>
    <font>
      <sz val="11"/>
      <name val="TH SarabunIT๙"/>
      <family val="2"/>
    </font>
    <font>
      <sz val="10"/>
      <name val="TH SarabunIT๙"/>
      <family val="2"/>
    </font>
    <font>
      <sz val="14"/>
      <name val="TH SarabunIT๙"/>
      <family val="2"/>
    </font>
    <font>
      <sz val="11"/>
      <name val="TH SarabunPSK"/>
      <family val="2"/>
    </font>
    <font>
      <sz val="12"/>
      <name val="TH Sarabun New"/>
      <family val="2"/>
    </font>
    <font>
      <sz val="14"/>
      <name val="TH Sarabun New"/>
      <family val="2"/>
    </font>
    <font>
      <sz val="13"/>
      <name val="TH SarabunIT๙"/>
      <family val="2"/>
    </font>
    <font>
      <sz val="9.5"/>
      <name val="TH SarabunIT๙"/>
      <family val="2"/>
    </font>
    <font>
      <b/>
      <sz val="14"/>
      <color rgb="FF000000"/>
      <name val="TH SarabunPSK"/>
      <family val="2"/>
    </font>
    <font>
      <sz val="10.5"/>
      <color theme="1"/>
      <name val="TH SarabunPSK"/>
      <family val="2"/>
    </font>
    <font>
      <sz val="11.5"/>
      <name val="TH SarabunIT๙"/>
      <family val="2"/>
    </font>
    <font>
      <sz val="14"/>
      <color indexed="8"/>
      <name val="Tahoma"/>
      <family val="2"/>
      <charset val="222"/>
    </font>
    <font>
      <b/>
      <sz val="11.6"/>
      <color theme="1"/>
      <name val="TH SarabunPSK"/>
      <family val="2"/>
    </font>
    <font>
      <sz val="11.2"/>
      <name val="TH SarabunIT๙"/>
      <family val="2"/>
    </font>
    <font>
      <sz val="11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3" fillId="0" borderId="0"/>
    <xf numFmtId="43" fontId="23" fillId="0" borderId="0" applyFont="0" applyFill="0" applyBorder="0" applyAlignment="0" applyProtection="0"/>
    <xf numFmtId="0" fontId="26" fillId="7" borderId="22" applyNumberFormat="0" applyAlignment="0" applyProtection="0"/>
    <xf numFmtId="0" fontId="35" fillId="0" borderId="0"/>
    <xf numFmtId="0" fontId="38" fillId="0" borderId="0"/>
  </cellStyleXfs>
  <cellXfs count="1732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188" fontId="6" fillId="0" borderId="1" xfId="1" applyNumberFormat="1" applyFont="1" applyFill="1" applyBorder="1" applyAlignment="1">
      <alignment horizontal="center" vertical="center" wrapText="1"/>
    </xf>
    <xf numFmtId="188" fontId="6" fillId="0" borderId="1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0" xfId="0" applyFont="1"/>
    <xf numFmtId="0" fontId="7" fillId="0" borderId="0" xfId="0" applyFont="1"/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188" fontId="8" fillId="0" borderId="1" xfId="1" applyNumberFormat="1" applyFont="1" applyBorder="1" applyAlignment="1">
      <alignment vertical="top"/>
    </xf>
    <xf numFmtId="188" fontId="8" fillId="0" borderId="10" xfId="1" applyNumberFormat="1" applyFont="1" applyBorder="1" applyAlignment="1">
      <alignment vertical="top"/>
    </xf>
    <xf numFmtId="0" fontId="8" fillId="0" borderId="6" xfId="0" applyFont="1" applyBorder="1" applyAlignment="1">
      <alignment horizontal="center" vertical="top"/>
    </xf>
    <xf numFmtId="0" fontId="8" fillId="4" borderId="5" xfId="0" applyFont="1" applyFill="1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/>
    <xf numFmtId="0" fontId="8" fillId="0" borderId="12" xfId="0" applyFont="1" applyFill="1" applyBorder="1" applyAlignment="1"/>
    <xf numFmtId="49" fontId="8" fillId="0" borderId="3" xfId="0" applyNumberFormat="1" applyFont="1" applyFill="1" applyBorder="1" applyAlignment="1">
      <alignment horizontal="center" vertical="top"/>
    </xf>
    <xf numFmtId="0" fontId="8" fillId="0" borderId="7" xfId="0" applyFont="1" applyFill="1" applyBorder="1" applyAlignment="1">
      <alignment vertical="top" wrapText="1"/>
    </xf>
    <xf numFmtId="49" fontId="8" fillId="4" borderId="3" xfId="0" applyNumberFormat="1" applyFont="1" applyFill="1" applyBorder="1" applyAlignment="1">
      <alignment horizontal="center" vertical="top"/>
    </xf>
    <xf numFmtId="0" fontId="8" fillId="0" borderId="7" xfId="0" applyFont="1" applyBorder="1" applyAlignment="1">
      <alignment vertical="top" wrapText="1"/>
    </xf>
    <xf numFmtId="0" fontId="8" fillId="0" borderId="0" xfId="0" applyFont="1" applyBorder="1"/>
    <xf numFmtId="0" fontId="8" fillId="0" borderId="6" xfId="0" applyFont="1" applyFill="1" applyBorder="1" applyAlignment="1"/>
    <xf numFmtId="0" fontId="8" fillId="0" borderId="0" xfId="0" applyFont="1" applyAlignment="1">
      <alignment vertical="top" wrapText="1"/>
    </xf>
    <xf numFmtId="0" fontId="8" fillId="0" borderId="10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vertical="top"/>
    </xf>
    <xf numFmtId="188" fontId="6" fillId="5" borderId="1" xfId="1" applyNumberFormat="1" applyFont="1" applyFill="1" applyBorder="1" applyAlignment="1">
      <alignment vertical="top"/>
    </xf>
    <xf numFmtId="0" fontId="10" fillId="0" borderId="4" xfId="0" applyFont="1" applyBorder="1" applyAlignment="1">
      <alignment vertical="top" wrapText="1"/>
    </xf>
    <xf numFmtId="0" fontId="8" fillId="0" borderId="5" xfId="0" applyFont="1" applyFill="1" applyBorder="1" applyAlignment="1">
      <alignment vertical="top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top"/>
    </xf>
    <xf numFmtId="0" fontId="8" fillId="0" borderId="4" xfId="2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center" vertical="top" wrapText="1"/>
    </xf>
    <xf numFmtId="1" fontId="8" fillId="0" borderId="4" xfId="0" applyNumberFormat="1" applyFont="1" applyFill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vertical="top" wrapText="1"/>
    </xf>
    <xf numFmtId="2" fontId="8" fillId="0" borderId="5" xfId="0" applyNumberFormat="1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6" borderId="1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vertical="top" wrapText="1"/>
    </xf>
    <xf numFmtId="0" fontId="6" fillId="5" borderId="3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vertical="top"/>
    </xf>
    <xf numFmtId="0" fontId="8" fillId="0" borderId="2" xfId="0" applyFont="1" applyFill="1" applyBorder="1" applyAlignment="1">
      <alignment vertical="top"/>
    </xf>
    <xf numFmtId="0" fontId="8" fillId="0" borderId="13" xfId="0" applyFont="1" applyFill="1" applyBorder="1" applyAlignment="1">
      <alignment vertical="top"/>
    </xf>
    <xf numFmtId="188" fontId="8" fillId="0" borderId="1" xfId="1" applyNumberFormat="1" applyFont="1" applyFill="1" applyBorder="1" applyAlignment="1">
      <alignment vertical="top"/>
    </xf>
    <xf numFmtId="0" fontId="8" fillId="0" borderId="11" xfId="0" applyFont="1" applyFill="1" applyBorder="1" applyAlignment="1">
      <alignment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vertical="top"/>
    </xf>
    <xf numFmtId="0" fontId="8" fillId="0" borderId="12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vertical="top" wrapText="1"/>
    </xf>
    <xf numFmtId="187" fontId="3" fillId="0" borderId="0" xfId="0" applyNumberFormat="1" applyFont="1" applyBorder="1" applyAlignment="1">
      <alignment vertical="top"/>
    </xf>
    <xf numFmtId="2" fontId="8" fillId="0" borderId="2" xfId="0" applyNumberFormat="1" applyFont="1" applyFill="1" applyBorder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188" fontId="6" fillId="2" borderId="1" xfId="1" applyNumberFormat="1" applyFont="1" applyFill="1" applyBorder="1" applyAlignment="1">
      <alignment horizontal="center" vertical="top"/>
    </xf>
    <xf numFmtId="188" fontId="8" fillId="0" borderId="6" xfId="1" applyNumberFormat="1" applyFont="1" applyBorder="1" applyAlignment="1">
      <alignment vertical="top"/>
    </xf>
    <xf numFmtId="0" fontId="8" fillId="0" borderId="6" xfId="0" applyFont="1" applyFill="1" applyBorder="1" applyAlignment="1">
      <alignment horizontal="center" vertical="top"/>
    </xf>
    <xf numFmtId="188" fontId="8" fillId="0" borderId="6" xfId="1" applyNumberFormat="1" applyFont="1" applyFill="1" applyBorder="1" applyAlignment="1">
      <alignment vertical="top"/>
    </xf>
    <xf numFmtId="188" fontId="6" fillId="4" borderId="1" xfId="1" applyNumberFormat="1" applyFont="1" applyFill="1" applyBorder="1" applyAlignment="1">
      <alignment vertical="top"/>
    </xf>
    <xf numFmtId="188" fontId="8" fillId="0" borderId="1" xfId="1" applyNumberFormat="1" applyFont="1" applyBorder="1" applyAlignment="1">
      <alignment horizontal="center" vertical="top"/>
    </xf>
    <xf numFmtId="188" fontId="3" fillId="0" borderId="0" xfId="1" applyNumberFormat="1" applyFont="1" applyBorder="1" applyAlignment="1">
      <alignment vertical="top"/>
    </xf>
    <xf numFmtId="188" fontId="3" fillId="0" borderId="0" xfId="1" applyNumberFormat="1" applyFont="1" applyFill="1" applyBorder="1" applyAlignment="1">
      <alignment vertical="top"/>
    </xf>
    <xf numFmtId="0" fontId="8" fillId="0" borderId="12" xfId="0" applyFont="1" applyFill="1" applyBorder="1" applyAlignment="1">
      <alignment vertical="top"/>
    </xf>
    <xf numFmtId="0" fontId="8" fillId="0" borderId="6" xfId="0" applyFont="1" applyFill="1" applyBorder="1" applyAlignment="1">
      <alignment vertical="top"/>
    </xf>
    <xf numFmtId="0" fontId="8" fillId="4" borderId="4" xfId="0" applyFont="1" applyFill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9" fillId="0" borderId="3" xfId="0" applyFont="1" applyFill="1" applyBorder="1" applyAlignment="1">
      <alignment vertical="top"/>
    </xf>
    <xf numFmtId="188" fontId="6" fillId="6" borderId="1" xfId="1" applyNumberFormat="1" applyFont="1" applyFill="1" applyBorder="1" applyAlignment="1">
      <alignment horizontal="left" vertical="top" wrapText="1"/>
    </xf>
    <xf numFmtId="188" fontId="6" fillId="4" borderId="1" xfId="1" applyNumberFormat="1" applyFont="1" applyFill="1" applyBorder="1" applyAlignment="1">
      <alignment horizontal="left" vertical="top"/>
    </xf>
    <xf numFmtId="0" fontId="6" fillId="5" borderId="3" xfId="0" applyFont="1" applyFill="1" applyBorder="1" applyAlignment="1">
      <alignment vertical="top"/>
    </xf>
    <xf numFmtId="188" fontId="8" fillId="0" borderId="0" xfId="1" applyNumberFormat="1" applyFont="1" applyBorder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188" fontId="8" fillId="3" borderId="1" xfId="1" applyNumberFormat="1" applyFont="1" applyFill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188" fontId="8" fillId="3" borderId="6" xfId="1" applyNumberFormat="1" applyFont="1" applyFill="1" applyBorder="1" applyAlignment="1">
      <alignment vertical="top"/>
    </xf>
    <xf numFmtId="188" fontId="10" fillId="0" borderId="1" xfId="1" applyNumberFormat="1" applyFont="1" applyBorder="1" applyAlignment="1">
      <alignment vertical="top"/>
    </xf>
    <xf numFmtId="0" fontId="8" fillId="0" borderId="4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vertical="top" wrapText="1"/>
    </xf>
    <xf numFmtId="0" fontId="17" fillId="0" borderId="0" xfId="0" applyFont="1"/>
    <xf numFmtId="0" fontId="17" fillId="0" borderId="0" xfId="0" applyFont="1" applyAlignment="1"/>
    <xf numFmtId="0" fontId="16" fillId="0" borderId="0" xfId="0" applyFont="1"/>
    <xf numFmtId="0" fontId="19" fillId="0" borderId="0" xfId="0" applyFont="1"/>
    <xf numFmtId="0" fontId="8" fillId="0" borderId="14" xfId="0" applyFont="1" applyFill="1" applyBorder="1" applyAlignment="1">
      <alignment vertical="top"/>
    </xf>
    <xf numFmtId="1" fontId="8" fillId="0" borderId="7" xfId="0" applyNumberFormat="1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vertical="top" wrapText="1"/>
    </xf>
    <xf numFmtId="0" fontId="8" fillId="3" borderId="6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vertical="top" wrapText="1"/>
    </xf>
    <xf numFmtId="0" fontId="8" fillId="0" borderId="6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vertical="top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4" xfId="0" applyFont="1" applyFill="1" applyBorder="1" applyAlignment="1">
      <alignment vertical="top" wrapText="1"/>
    </xf>
    <xf numFmtId="15" fontId="8" fillId="0" borderId="1" xfId="0" applyNumberFormat="1" applyFont="1" applyFill="1" applyBorder="1" applyAlignment="1">
      <alignment horizontal="center" vertical="top" wrapText="1"/>
    </xf>
    <xf numFmtId="49" fontId="8" fillId="0" borderId="13" xfId="0" applyNumberFormat="1" applyFont="1" applyFill="1" applyBorder="1" applyAlignment="1">
      <alignment horizontal="center" vertical="top"/>
    </xf>
    <xf numFmtId="188" fontId="6" fillId="0" borderId="1" xfId="1" applyNumberFormat="1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top" wrapText="1"/>
    </xf>
    <xf numFmtId="0" fontId="15" fillId="0" borderId="4" xfId="0" applyFont="1" applyBorder="1" applyAlignment="1">
      <alignment vertical="top" wrapText="1"/>
    </xf>
    <xf numFmtId="188" fontId="10" fillId="0" borderId="1" xfId="1" applyNumberFormat="1" applyFont="1" applyFill="1" applyBorder="1" applyAlignment="1">
      <alignment vertical="top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/>
    </xf>
    <xf numFmtId="0" fontId="3" fillId="3" borderId="0" xfId="0" applyFont="1" applyFill="1"/>
    <xf numFmtId="0" fontId="8" fillId="3" borderId="3" xfId="0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>
      <alignment horizontal="center" vertical="top" wrapText="1"/>
    </xf>
    <xf numFmtId="1" fontId="8" fillId="3" borderId="4" xfId="0" applyNumberFormat="1" applyFont="1" applyFill="1" applyBorder="1" applyAlignment="1">
      <alignment horizontal="left" vertical="top" wrapText="1"/>
    </xf>
    <xf numFmtId="0" fontId="0" fillId="0" borderId="0" xfId="0" applyFont="1"/>
    <xf numFmtId="0" fontId="8" fillId="0" borderId="3" xfId="0" applyFont="1" applyFill="1" applyBorder="1" applyAlignment="1">
      <alignment horizontal="center" vertical="top" wrapText="1"/>
    </xf>
    <xf numFmtId="15" fontId="8" fillId="0" borderId="3" xfId="0" applyNumberFormat="1" applyFont="1" applyFill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center" vertical="top" wrapText="1"/>
    </xf>
    <xf numFmtId="189" fontId="8" fillId="0" borderId="3" xfId="0" applyNumberFormat="1" applyFont="1" applyFill="1" applyBorder="1" applyAlignment="1">
      <alignment horizontal="center" vertical="top" wrapText="1"/>
    </xf>
    <xf numFmtId="17" fontId="8" fillId="0" borderId="3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/>
    <xf numFmtId="0" fontId="3" fillId="0" borderId="0" xfId="0" applyFont="1" applyFill="1" applyAlignment="1">
      <alignment vertical="center"/>
    </xf>
    <xf numFmtId="188" fontId="8" fillId="0" borderId="1" xfId="1" applyNumberFormat="1" applyFont="1" applyFill="1" applyBorder="1" applyAlignment="1">
      <alignment horizontal="center" vertical="top"/>
    </xf>
    <xf numFmtId="0" fontId="15" fillId="0" borderId="0" xfId="0" applyFont="1" applyAlignment="1">
      <alignment vertical="top" wrapText="1"/>
    </xf>
    <xf numFmtId="0" fontId="6" fillId="5" borderId="13" xfId="0" applyFont="1" applyFill="1" applyBorder="1" applyAlignment="1">
      <alignment vertical="top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8" fillId="0" borderId="15" xfId="0" applyFont="1" applyFill="1" applyBorder="1" applyAlignment="1">
      <alignment vertical="top"/>
    </xf>
    <xf numFmtId="0" fontId="9" fillId="6" borderId="3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/>
    <xf numFmtId="0" fontId="10" fillId="0" borderId="3" xfId="0" applyFont="1" applyFill="1" applyBorder="1" applyAlignment="1">
      <alignment vertical="top"/>
    </xf>
    <xf numFmtId="0" fontId="24" fillId="0" borderId="0" xfId="0" applyFont="1" applyFill="1"/>
    <xf numFmtId="0" fontId="10" fillId="0" borderId="3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vertical="top"/>
    </xf>
    <xf numFmtId="0" fontId="10" fillId="0" borderId="7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/>
    </xf>
    <xf numFmtId="49" fontId="10" fillId="0" borderId="3" xfId="0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1" fontId="10" fillId="0" borderId="4" xfId="0" applyNumberFormat="1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center" vertical="top"/>
    </xf>
    <xf numFmtId="0" fontId="10" fillId="0" borderId="6" xfId="0" applyFont="1" applyFill="1" applyBorder="1" applyAlignment="1"/>
    <xf numFmtId="0" fontId="8" fillId="0" borderId="5" xfId="0" applyFont="1" applyBorder="1" applyAlignment="1">
      <alignment vertical="top" wrapText="1"/>
    </xf>
    <xf numFmtId="0" fontId="8" fillId="0" borderId="5" xfId="0" applyFont="1" applyBorder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top" wrapText="1"/>
    </xf>
    <xf numFmtId="0" fontId="8" fillId="0" borderId="9" xfId="0" applyFont="1" applyBorder="1" applyAlignment="1">
      <alignment vertical="top"/>
    </xf>
    <xf numFmtId="14" fontId="8" fillId="0" borderId="3" xfId="0" applyNumberFormat="1" applyFont="1" applyFill="1" applyBorder="1" applyAlignment="1">
      <alignment horizontal="center" vertical="top" wrapText="1"/>
    </xf>
    <xf numFmtId="0" fontId="2" fillId="0" borderId="0" xfId="0" applyFont="1"/>
    <xf numFmtId="188" fontId="6" fillId="3" borderId="1" xfId="1" applyNumberFormat="1" applyFont="1" applyFill="1" applyBorder="1" applyAlignment="1">
      <alignment vertical="top"/>
    </xf>
    <xf numFmtId="17" fontId="10" fillId="0" borderId="3" xfId="0" applyNumberFormat="1" applyFont="1" applyFill="1" applyBorder="1" applyAlignment="1">
      <alignment horizontal="center" vertical="top" wrapText="1"/>
    </xf>
    <xf numFmtId="0" fontId="8" fillId="3" borderId="4" xfId="2" applyFont="1" applyFill="1" applyBorder="1" applyAlignment="1">
      <alignment vertical="top" wrapText="1"/>
    </xf>
    <xf numFmtId="1" fontId="10" fillId="0" borderId="1" xfId="0" applyNumberFormat="1" applyFont="1" applyFill="1" applyBorder="1" applyAlignment="1">
      <alignment horizontal="center" vertical="top" wrapText="1"/>
    </xf>
    <xf numFmtId="15" fontId="10" fillId="0" borderId="3" xfId="0" applyNumberFormat="1" applyFont="1" applyFill="1" applyBorder="1" applyAlignment="1">
      <alignment horizontal="center" vertical="top" wrapText="1"/>
    </xf>
    <xf numFmtId="188" fontId="6" fillId="5" borderId="1" xfId="1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8" fillId="0" borderId="0" xfId="0" applyFont="1" applyFill="1" applyAlignment="1">
      <alignment vertical="top"/>
    </xf>
    <xf numFmtId="0" fontId="2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88" fontId="2" fillId="0" borderId="0" xfId="1" applyNumberFormat="1" applyFont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/>
    </xf>
    <xf numFmtId="49" fontId="8" fillId="0" borderId="10" xfId="0" applyNumberFormat="1" applyFont="1" applyBorder="1" applyAlignment="1">
      <alignment horizontal="left" vertical="top"/>
    </xf>
    <xf numFmtId="49" fontId="8" fillId="0" borderId="12" xfId="0" applyNumberFormat="1" applyFont="1" applyBorder="1" applyAlignment="1">
      <alignment horizontal="left" vertical="top"/>
    </xf>
    <xf numFmtId="49" fontId="8" fillId="0" borderId="6" xfId="0" applyNumberFormat="1" applyFont="1" applyBorder="1" applyAlignment="1">
      <alignment horizontal="left" vertical="top"/>
    </xf>
    <xf numFmtId="0" fontId="8" fillId="0" borderId="10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18" fillId="0" borderId="0" xfId="0" applyFont="1"/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/>
    </xf>
    <xf numFmtId="17" fontId="8" fillId="0" borderId="3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1" xfId="2" applyFont="1" applyBorder="1" applyAlignment="1">
      <alignment horizontal="center" vertical="top" wrapText="1"/>
    </xf>
    <xf numFmtId="15" fontId="8" fillId="0" borderId="3" xfId="0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2" fillId="0" borderId="0" xfId="0" applyFont="1" applyFill="1"/>
    <xf numFmtId="0" fontId="3" fillId="0" borderId="0" xfId="0" applyFont="1" applyBorder="1"/>
    <xf numFmtId="0" fontId="3" fillId="0" borderId="12" xfId="0" applyFont="1" applyBorder="1"/>
    <xf numFmtId="0" fontId="8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8" fillId="0" borderId="0" xfId="0" applyFont="1" applyBorder="1" applyAlignment="1"/>
    <xf numFmtId="0" fontId="6" fillId="0" borderId="0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188" fontId="11" fillId="0" borderId="1" xfId="1" applyNumberFormat="1" applyFont="1" applyFill="1" applyBorder="1" applyAlignment="1">
      <alignment vertical="top"/>
    </xf>
    <xf numFmtId="0" fontId="3" fillId="0" borderId="15" xfId="0" applyFont="1" applyBorder="1"/>
    <xf numFmtId="188" fontId="3" fillId="0" borderId="0" xfId="1" applyNumberFormat="1" applyFont="1" applyFill="1" applyBorder="1" applyAlignment="1">
      <alignment horizontal="center" vertical="top"/>
    </xf>
    <xf numFmtId="0" fontId="2" fillId="6" borderId="3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4" xfId="0" applyFont="1" applyFill="1" applyBorder="1" applyAlignment="1">
      <alignment vertical="top"/>
    </xf>
    <xf numFmtId="0" fontId="8" fillId="0" borderId="5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/>
    </xf>
    <xf numFmtId="49" fontId="8" fillId="0" borderId="13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189" fontId="3" fillId="0" borderId="0" xfId="0" applyNumberFormat="1" applyFont="1" applyAlignment="1">
      <alignment horizontal="center" vertical="top"/>
    </xf>
    <xf numFmtId="188" fontId="3" fillId="0" borderId="0" xfId="1" applyNumberFormat="1" applyFont="1" applyAlignment="1">
      <alignment vertical="top"/>
    </xf>
    <xf numFmtId="188" fontId="3" fillId="0" borderId="0" xfId="1" applyNumberFormat="1" applyFont="1"/>
    <xf numFmtId="0" fontId="27" fillId="0" borderId="0" xfId="0" applyFont="1"/>
    <xf numFmtId="0" fontId="2" fillId="0" borderId="0" xfId="0" applyFont="1" applyBorder="1" applyAlignment="1"/>
    <xf numFmtId="0" fontId="2" fillId="0" borderId="0" xfId="0" applyFont="1" applyAlignment="1"/>
    <xf numFmtId="49" fontId="3" fillId="3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vertical="top"/>
    </xf>
    <xf numFmtId="49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88" fontId="2" fillId="0" borderId="1" xfId="1" applyNumberFormat="1" applyFont="1" applyFill="1" applyBorder="1" applyAlignment="1">
      <alignment horizontal="center" vertical="center" wrapText="1"/>
    </xf>
    <xf numFmtId="188" fontId="2" fillId="0" borderId="1" xfId="1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 wrapText="1"/>
    </xf>
    <xf numFmtId="0" fontId="14" fillId="6" borderId="3" xfId="0" applyFont="1" applyFill="1" applyBorder="1" applyAlignment="1">
      <alignment horizontal="center" vertical="top" wrapText="1"/>
    </xf>
    <xf numFmtId="188" fontId="2" fillId="6" borderId="1" xfId="1" applyNumberFormat="1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88" fontId="2" fillId="2" borderId="1" xfId="1" applyNumberFormat="1" applyFont="1" applyFill="1" applyBorder="1" applyAlignment="1">
      <alignment horizontal="center" vertical="top"/>
    </xf>
    <xf numFmtId="0" fontId="3" fillId="0" borderId="12" xfId="0" applyFont="1" applyFill="1" applyBorder="1" applyAlignment="1"/>
    <xf numFmtId="188" fontId="2" fillId="4" borderId="1" xfId="1" applyNumberFormat="1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2" fontId="3" fillId="0" borderId="2" xfId="0" applyNumberFormat="1" applyFont="1" applyFill="1" applyBorder="1" applyAlignment="1">
      <alignment vertical="top"/>
    </xf>
    <xf numFmtId="188" fontId="2" fillId="4" borderId="1" xfId="1" applyNumberFormat="1" applyFont="1" applyFill="1" applyBorder="1" applyAlignment="1">
      <alignment horizontal="left" vertical="top"/>
    </xf>
    <xf numFmtId="0" fontId="2" fillId="5" borderId="3" xfId="0" applyFont="1" applyFill="1" applyBorder="1" applyAlignment="1">
      <alignment vertical="top"/>
    </xf>
    <xf numFmtId="0" fontId="2" fillId="5" borderId="5" xfId="0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top" wrapText="1"/>
    </xf>
    <xf numFmtId="188" fontId="2" fillId="5" borderId="1" xfId="1" applyNumberFormat="1" applyFont="1" applyFill="1" applyBorder="1" applyAlignment="1">
      <alignment vertical="top"/>
    </xf>
    <xf numFmtId="0" fontId="14" fillId="0" borderId="13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center" vertical="top" wrapText="1"/>
    </xf>
    <xf numFmtId="191" fontId="2" fillId="2" borderId="1" xfId="6" applyNumberFormat="1" applyFont="1" applyFill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188" fontId="2" fillId="0" borderId="0" xfId="1" applyNumberFormat="1" applyFont="1" applyBorder="1" applyAlignment="1">
      <alignment vertical="top"/>
    </xf>
    <xf numFmtId="188" fontId="2" fillId="0" borderId="0" xfId="1" applyNumberFormat="1" applyFont="1" applyBorder="1" applyAlignment="1">
      <alignment horizontal="right" vertical="top"/>
    </xf>
    <xf numFmtId="188" fontId="2" fillId="0" borderId="1" xfId="1" applyNumberFormat="1" applyFont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/>
    </xf>
    <xf numFmtId="188" fontId="3" fillId="0" borderId="12" xfId="1" applyNumberFormat="1" applyFont="1" applyBorder="1" applyAlignment="1">
      <alignment vertical="top"/>
    </xf>
    <xf numFmtId="49" fontId="3" fillId="0" borderId="12" xfId="0" applyNumberFormat="1" applyFont="1" applyFill="1" applyBorder="1" applyAlignment="1">
      <alignment horizontal="center" vertical="top" wrapText="1"/>
    </xf>
    <xf numFmtId="188" fontId="3" fillId="0" borderId="12" xfId="1" applyNumberFormat="1" applyFont="1" applyBorder="1" applyAlignment="1">
      <alignment horizontal="right" vertical="top"/>
    </xf>
    <xf numFmtId="0" fontId="3" fillId="0" borderId="14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/>
    </xf>
    <xf numFmtId="188" fontId="2" fillId="0" borderId="12" xfId="1" applyNumberFormat="1" applyFont="1" applyBorder="1" applyAlignment="1">
      <alignment vertical="top"/>
    </xf>
    <xf numFmtId="49" fontId="2" fillId="0" borderId="12" xfId="0" applyNumberFormat="1" applyFont="1" applyFill="1" applyBorder="1" applyAlignment="1">
      <alignment horizontal="center" vertical="top" wrapText="1"/>
    </xf>
    <xf numFmtId="188" fontId="2" fillId="0" borderId="12" xfId="1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3" fillId="0" borderId="0" xfId="0" applyFont="1" applyBorder="1" applyAlignment="1"/>
    <xf numFmtId="0" fontId="3" fillId="0" borderId="1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188" fontId="2" fillId="0" borderId="1" xfId="1" applyNumberFormat="1" applyFont="1" applyBorder="1" applyAlignment="1">
      <alignment vertical="top"/>
    </xf>
    <xf numFmtId="188" fontId="3" fillId="0" borderId="0" xfId="0" applyNumberFormat="1" applyFont="1"/>
    <xf numFmtId="187" fontId="2" fillId="0" borderId="0" xfId="0" applyNumberFormat="1" applyFont="1" applyBorder="1" applyAlignment="1">
      <alignment vertical="top"/>
    </xf>
    <xf numFmtId="188" fontId="3" fillId="0" borderId="0" xfId="1" applyNumberFormat="1" applyFont="1" applyBorder="1"/>
    <xf numFmtId="0" fontId="3" fillId="0" borderId="13" xfId="0" applyFont="1" applyBorder="1" applyAlignment="1">
      <alignment vertical="top"/>
    </xf>
    <xf numFmtId="0" fontId="3" fillId="0" borderId="14" xfId="0" applyFont="1" applyFill="1" applyBorder="1" applyAlignment="1"/>
    <xf numFmtId="0" fontId="3" fillId="0" borderId="13" xfId="0" applyFont="1" applyFill="1" applyBorder="1" applyAlignment="1"/>
    <xf numFmtId="0" fontId="3" fillId="0" borderId="14" xfId="0" applyFont="1" applyFill="1" applyBorder="1" applyAlignment="1">
      <alignment vertical="top"/>
    </xf>
    <xf numFmtId="0" fontId="3" fillId="0" borderId="13" xfId="0" applyFont="1" applyBorder="1" applyAlignment="1"/>
    <xf numFmtId="2" fontId="3" fillId="0" borderId="0" xfId="0" applyNumberFormat="1" applyFont="1" applyFill="1" applyBorder="1" applyAlignment="1">
      <alignment vertical="top"/>
    </xf>
    <xf numFmtId="1" fontId="3" fillId="0" borderId="0" xfId="0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top" wrapText="1"/>
    </xf>
    <xf numFmtId="188" fontId="2" fillId="0" borderId="0" xfId="1" applyNumberFormat="1" applyFont="1" applyFill="1" applyBorder="1" applyAlignment="1">
      <alignment vertical="top"/>
    </xf>
    <xf numFmtId="0" fontId="28" fillId="0" borderId="0" xfId="0" applyFont="1" applyBorder="1" applyAlignment="1">
      <alignment vertical="top" wrapText="1"/>
    </xf>
    <xf numFmtId="0" fontId="24" fillId="0" borderId="0" xfId="0" applyFont="1" applyBorder="1" applyAlignment="1">
      <alignment vertical="top"/>
    </xf>
    <xf numFmtId="0" fontId="24" fillId="0" borderId="0" xfId="0" applyFont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3" fillId="0" borderId="9" xfId="0" applyFont="1" applyFill="1" applyBorder="1" applyAlignment="1">
      <alignment horizontal="center" vertical="top"/>
    </xf>
    <xf numFmtId="188" fontId="3" fillId="0" borderId="9" xfId="1" applyNumberFormat="1" applyFont="1" applyBorder="1" applyAlignment="1">
      <alignment vertical="top"/>
    </xf>
    <xf numFmtId="0" fontId="14" fillId="0" borderId="14" xfId="0" applyFont="1" applyFill="1" applyBorder="1" applyAlignment="1">
      <alignment vertical="top"/>
    </xf>
    <xf numFmtId="49" fontId="3" fillId="0" borderId="14" xfId="0" applyNumberFormat="1" applyFont="1" applyFill="1" applyBorder="1" applyAlignment="1">
      <alignment horizontal="center" vertical="top"/>
    </xf>
    <xf numFmtId="0" fontId="24" fillId="0" borderId="14" xfId="0" applyFont="1" applyFill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188" fontId="3" fillId="0" borderId="2" xfId="1" applyNumberFormat="1" applyFont="1" applyBorder="1" applyAlignment="1">
      <alignment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1" fontId="3" fillId="0" borderId="12" xfId="0" applyNumberFormat="1" applyFont="1" applyFill="1" applyBorder="1" applyAlignment="1">
      <alignment horizontal="center" vertical="top" wrapText="1"/>
    </xf>
    <xf numFmtId="0" fontId="3" fillId="0" borderId="12" xfId="2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188" fontId="2" fillId="0" borderId="3" xfId="1" applyNumberFormat="1" applyFont="1" applyFill="1" applyBorder="1" applyAlignment="1">
      <alignment horizontal="center" vertical="center"/>
    </xf>
    <xf numFmtId="188" fontId="2" fillId="2" borderId="3" xfId="1" applyNumberFormat="1" applyFont="1" applyFill="1" applyBorder="1" applyAlignment="1">
      <alignment horizontal="center" vertical="top"/>
    </xf>
    <xf numFmtId="188" fontId="3" fillId="0" borderId="10" xfId="1" applyNumberFormat="1" applyFont="1" applyBorder="1" applyAlignment="1">
      <alignment vertical="top"/>
    </xf>
    <xf numFmtId="188" fontId="3" fillId="0" borderId="6" xfId="1" applyNumberFormat="1" applyFont="1" applyBorder="1" applyAlignment="1">
      <alignment vertical="top"/>
    </xf>
    <xf numFmtId="188" fontId="2" fillId="4" borderId="5" xfId="1" applyNumberFormat="1" applyFont="1" applyFill="1" applyBorder="1" applyAlignment="1">
      <alignment vertical="top"/>
    </xf>
    <xf numFmtId="188" fontId="2" fillId="4" borderId="5" xfId="1" applyNumberFormat="1" applyFont="1" applyFill="1" applyBorder="1" applyAlignment="1">
      <alignment horizontal="left" vertical="top"/>
    </xf>
    <xf numFmtId="0" fontId="2" fillId="5" borderId="5" xfId="0" applyFont="1" applyFill="1" applyBorder="1" applyAlignment="1">
      <alignment vertical="top" wrapText="1"/>
    </xf>
    <xf numFmtId="0" fontId="2" fillId="5" borderId="5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 wrapText="1"/>
    </xf>
    <xf numFmtId="188" fontId="2" fillId="5" borderId="5" xfId="1" applyNumberFormat="1" applyFont="1" applyFill="1" applyBorder="1" applyAlignment="1">
      <alignment vertical="top"/>
    </xf>
    <xf numFmtId="188" fontId="2" fillId="4" borderId="2" xfId="1" applyNumberFormat="1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8" borderId="5" xfId="6" applyFont="1" applyFill="1" applyBorder="1" applyAlignment="1">
      <alignment horizontal="center" vertical="top" wrapText="1"/>
    </xf>
    <xf numFmtId="191" fontId="2" fillId="2" borderId="5" xfId="6" applyNumberFormat="1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6" xfId="2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/>
    </xf>
    <xf numFmtId="188" fontId="3" fillId="0" borderId="2" xfId="1" applyNumberFormat="1" applyFont="1" applyFill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 wrapText="1"/>
    </xf>
    <xf numFmtId="188" fontId="3" fillId="0" borderId="5" xfId="1" applyNumberFormat="1" applyFont="1" applyBorder="1" applyAlignment="1">
      <alignment vertical="top"/>
    </xf>
    <xf numFmtId="188" fontId="3" fillId="0" borderId="0" xfId="1" applyNumberFormat="1" applyFont="1" applyBorder="1" applyAlignment="1">
      <alignment horizontal="right" vertical="top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1" fontId="2" fillId="0" borderId="0" xfId="0" applyNumberFormat="1" applyFont="1"/>
    <xf numFmtId="188" fontId="3" fillId="0" borderId="0" xfId="1" applyNumberFormat="1" applyFont="1" applyBorder="1" applyAlignment="1">
      <alignment vertical="center"/>
    </xf>
    <xf numFmtId="188" fontId="3" fillId="0" borderId="0" xfId="1" applyNumberFormat="1" applyFont="1" applyFill="1" applyBorder="1" applyAlignment="1">
      <alignment vertical="center"/>
    </xf>
    <xf numFmtId="190" fontId="2" fillId="0" borderId="0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14" fillId="0" borderId="0" xfId="0" applyFont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188" fontId="2" fillId="2" borderId="1" xfId="1" applyNumberFormat="1" applyFont="1" applyFill="1" applyBorder="1" applyAlignment="1">
      <alignment vertical="top"/>
    </xf>
    <xf numFmtId="188" fontId="3" fillId="0" borderId="12" xfId="1" applyNumberFormat="1" applyFont="1" applyBorder="1" applyAlignment="1">
      <alignment horizontal="center" vertical="top"/>
    </xf>
    <xf numFmtId="188" fontId="2" fillId="0" borderId="12" xfId="1" applyNumberFormat="1" applyFont="1" applyBorder="1" applyAlignment="1">
      <alignment horizontal="center" vertical="top"/>
    </xf>
    <xf numFmtId="188" fontId="2" fillId="0" borderId="0" xfId="1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4" fillId="0" borderId="11" xfId="0" applyFont="1" applyFill="1" applyBorder="1" applyAlignment="1">
      <alignment vertical="top"/>
    </xf>
    <xf numFmtId="188" fontId="3" fillId="0" borderId="0" xfId="1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left" vertical="top" wrapText="1"/>
    </xf>
    <xf numFmtId="2" fontId="3" fillId="4" borderId="0" xfId="0" applyNumberFormat="1" applyFont="1" applyFill="1" applyBorder="1" applyAlignment="1">
      <alignment vertical="top"/>
    </xf>
    <xf numFmtId="188" fontId="2" fillId="3" borderId="0" xfId="1" applyNumberFormat="1" applyFont="1" applyFill="1" applyBorder="1" applyAlignment="1">
      <alignment vertical="top"/>
    </xf>
    <xf numFmtId="0" fontId="3" fillId="4" borderId="14" xfId="0" applyFont="1" applyFill="1" applyBorder="1" applyAlignment="1">
      <alignment vertical="top"/>
    </xf>
    <xf numFmtId="188" fontId="2" fillId="2" borderId="5" xfId="1" applyNumberFormat="1" applyFont="1" applyFill="1" applyBorder="1" applyAlignment="1">
      <alignment horizontal="center" vertical="top"/>
    </xf>
    <xf numFmtId="49" fontId="3" fillId="0" borderId="12" xfId="0" applyNumberFormat="1" applyFont="1" applyBorder="1" applyAlignment="1">
      <alignment horizontal="center" vertical="top" wrapText="1"/>
    </xf>
    <xf numFmtId="188" fontId="3" fillId="0" borderId="12" xfId="1" applyNumberFormat="1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188" fontId="3" fillId="0" borderId="2" xfId="1" applyNumberFormat="1" applyFont="1" applyBorder="1" applyAlignment="1">
      <alignment horizontal="center" vertical="top"/>
    </xf>
    <xf numFmtId="187" fontId="2" fillId="0" borderId="0" xfId="0" applyNumberFormat="1" applyFont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14" fillId="5" borderId="1" xfId="0" applyFont="1" applyFill="1" applyBorder="1" applyAlignment="1">
      <alignment horizontal="center" vertical="top" wrapText="1"/>
    </xf>
    <xf numFmtId="49" fontId="3" fillId="5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49" fontId="3" fillId="0" borderId="10" xfId="0" applyNumberFormat="1" applyFont="1" applyBorder="1" applyAlignment="1">
      <alignment horizontal="left" vertical="top"/>
    </xf>
    <xf numFmtId="49" fontId="3" fillId="0" borderId="11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 wrapText="1"/>
    </xf>
    <xf numFmtId="188" fontId="3" fillId="0" borderId="10" xfId="1" applyNumberFormat="1" applyFont="1" applyBorder="1" applyAlignment="1">
      <alignment horizontal="center" vertical="top"/>
    </xf>
    <xf numFmtId="188" fontId="3" fillId="0" borderId="10" xfId="1" applyNumberFormat="1" applyFont="1" applyFill="1" applyBorder="1" applyAlignment="1">
      <alignment horizontal="center" vertical="top"/>
    </xf>
    <xf numFmtId="49" fontId="3" fillId="0" borderId="12" xfId="0" applyNumberFormat="1" applyFont="1" applyBorder="1" applyAlignment="1">
      <alignment horizontal="left" vertical="top"/>
    </xf>
    <xf numFmtId="49" fontId="3" fillId="0" borderId="14" xfId="0" applyNumberFormat="1" applyFont="1" applyBorder="1" applyAlignment="1">
      <alignment horizontal="right" vertical="top"/>
    </xf>
    <xf numFmtId="0" fontId="3" fillId="0" borderId="15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188" fontId="3" fillId="0" borderId="12" xfId="1" applyNumberFormat="1" applyFont="1" applyFill="1" applyBorder="1" applyAlignment="1">
      <alignment horizontal="center" vertical="top"/>
    </xf>
    <xf numFmtId="49" fontId="3" fillId="0" borderId="6" xfId="0" applyNumberFormat="1" applyFont="1" applyBorder="1" applyAlignment="1">
      <alignment horizontal="left" vertical="top"/>
    </xf>
    <xf numFmtId="49" fontId="3" fillId="0" borderId="13" xfId="0" applyNumberFormat="1" applyFont="1" applyBorder="1" applyAlignment="1">
      <alignment horizontal="right" vertical="top"/>
    </xf>
    <xf numFmtId="188" fontId="3" fillId="0" borderId="6" xfId="1" applyNumberFormat="1" applyFont="1" applyBorder="1" applyAlignment="1">
      <alignment horizontal="center" vertical="top"/>
    </xf>
    <xf numFmtId="188" fontId="3" fillId="0" borderId="6" xfId="1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Border="1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0" fillId="0" borderId="0" xfId="0" applyFont="1" applyAlignment="1">
      <alignment vertical="top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horizontal="center" vertical="top"/>
    </xf>
    <xf numFmtId="0" fontId="2" fillId="6" borderId="1" xfId="0" applyFont="1" applyFill="1" applyBorder="1" applyAlignment="1">
      <alignment vertical="top"/>
    </xf>
    <xf numFmtId="0" fontId="3" fillId="6" borderId="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188" fontId="3" fillId="0" borderId="1" xfId="1" applyNumberFormat="1" applyFont="1" applyFill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2" xfId="0" applyFont="1" applyFill="1" applyBorder="1" applyAlignment="1">
      <alignment vertical="top"/>
    </xf>
    <xf numFmtId="0" fontId="2" fillId="5" borderId="4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top" wrapText="1"/>
    </xf>
    <xf numFmtId="0" fontId="3" fillId="0" borderId="12" xfId="0" applyFont="1" applyBorder="1" applyAlignment="1"/>
    <xf numFmtId="188" fontId="3" fillId="0" borderId="4" xfId="1" applyNumberFormat="1" applyFont="1" applyBorder="1" applyAlignment="1">
      <alignment vertical="top"/>
    </xf>
    <xf numFmtId="0" fontId="3" fillId="0" borderId="6" xfId="0" applyFont="1" applyBorder="1" applyAlignment="1"/>
    <xf numFmtId="0" fontId="27" fillId="0" borderId="0" xfId="0" applyFont="1" applyBorder="1" applyAlignment="1">
      <alignment vertical="top"/>
    </xf>
    <xf numFmtId="0" fontId="30" fillId="0" borderId="0" xfId="0" applyFont="1" applyBorder="1" applyAlignment="1">
      <alignment vertical="top"/>
    </xf>
    <xf numFmtId="0" fontId="2" fillId="0" borderId="2" xfId="0" applyFont="1" applyBorder="1" applyAlignment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/>
    <xf numFmtId="0" fontId="2" fillId="6" borderId="3" xfId="0" applyFont="1" applyFill="1" applyBorder="1" applyAlignment="1">
      <alignment vertical="top"/>
    </xf>
    <xf numFmtId="0" fontId="2" fillId="6" borderId="5" xfId="0" applyFont="1" applyFill="1" applyBorder="1" applyAlignment="1">
      <alignment vertical="top"/>
    </xf>
    <xf numFmtId="0" fontId="3" fillId="0" borderId="11" xfId="0" applyFont="1" applyBorder="1" applyAlignment="1">
      <alignment vertical="top"/>
    </xf>
    <xf numFmtId="0" fontId="30" fillId="0" borderId="0" xfId="0" applyFont="1" applyBorder="1" applyAlignment="1">
      <alignment vertical="top" wrapText="1"/>
    </xf>
    <xf numFmtId="0" fontId="30" fillId="0" borderId="0" xfId="0" applyFont="1" applyBorder="1" applyAlignment="1">
      <alignment horizontal="center" vertical="top"/>
    </xf>
    <xf numFmtId="188" fontId="3" fillId="3" borderId="0" xfId="1" applyNumberFormat="1" applyFont="1" applyFill="1" applyBorder="1" applyAlignment="1">
      <alignment vertical="top"/>
    </xf>
    <xf numFmtId="2" fontId="3" fillId="0" borderId="0" xfId="0" applyNumberFormat="1" applyFont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/>
    </xf>
    <xf numFmtId="188" fontId="3" fillId="0" borderId="15" xfId="1" applyNumberFormat="1" applyFont="1" applyBorder="1" applyAlignment="1">
      <alignment vertical="top"/>
    </xf>
    <xf numFmtId="188" fontId="3" fillId="0" borderId="7" xfId="1" applyNumberFormat="1" applyFont="1" applyBorder="1" applyAlignment="1">
      <alignment vertical="top"/>
    </xf>
    <xf numFmtId="0" fontId="3" fillId="0" borderId="12" xfId="2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188" fontId="3" fillId="0" borderId="14" xfId="1" applyNumberFormat="1" applyFont="1" applyBorder="1" applyAlignment="1">
      <alignment horizontal="center" vertical="top"/>
    </xf>
    <xf numFmtId="188" fontId="3" fillId="0" borderId="14" xfId="1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188" fontId="3" fillId="0" borderId="13" xfId="1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4" fillId="0" borderId="0" xfId="0" applyFont="1"/>
    <xf numFmtId="0" fontId="24" fillId="0" borderId="3" xfId="0" applyFont="1" applyFill="1" applyBorder="1" applyAlignment="1">
      <alignment vertical="top"/>
    </xf>
    <xf numFmtId="0" fontId="24" fillId="0" borderId="1" xfId="0" applyFont="1" applyFill="1" applyBorder="1" applyAlignment="1">
      <alignment horizontal="center" vertical="top" wrapText="1"/>
    </xf>
    <xf numFmtId="0" fontId="24" fillId="0" borderId="5" xfId="0" applyFont="1" applyFill="1" applyBorder="1" applyAlignment="1">
      <alignment vertical="top"/>
    </xf>
    <xf numFmtId="0" fontId="14" fillId="0" borderId="3" xfId="0" applyFont="1" applyFill="1" applyBorder="1" applyAlignment="1">
      <alignment vertical="top"/>
    </xf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vertical="top" wrapText="1"/>
    </xf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 wrapText="1"/>
    </xf>
    <xf numFmtId="188" fontId="24" fillId="0" borderId="0" xfId="1" applyNumberFormat="1" applyFont="1" applyFill="1" applyBorder="1" applyAlignment="1">
      <alignment vertical="top"/>
    </xf>
    <xf numFmtId="0" fontId="24" fillId="0" borderId="14" xfId="0" applyFont="1" applyFill="1" applyBorder="1" applyAlignment="1"/>
    <xf numFmtId="0" fontId="24" fillId="0" borderId="13" xfId="0" applyFont="1" applyFill="1" applyBorder="1" applyAlignment="1"/>
    <xf numFmtId="0" fontId="24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center" vertical="top" wrapText="1"/>
    </xf>
    <xf numFmtId="188" fontId="24" fillId="0" borderId="0" xfId="1" applyNumberFormat="1" applyFont="1" applyBorder="1" applyAlignment="1">
      <alignment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Border="1" applyAlignment="1">
      <alignment vertical="top" wrapText="1"/>
    </xf>
    <xf numFmtId="49" fontId="24" fillId="0" borderId="0" xfId="0" applyNumberFormat="1" applyFont="1" applyBorder="1" applyAlignment="1">
      <alignment horizontal="center" vertical="top" wrapText="1"/>
    </xf>
    <xf numFmtId="188" fontId="31" fillId="0" borderId="0" xfId="1" applyNumberFormat="1" applyFont="1" applyFill="1" applyBorder="1" applyAlignment="1">
      <alignment vertical="top"/>
    </xf>
    <xf numFmtId="49" fontId="24" fillId="0" borderId="14" xfId="0" applyNumberFormat="1" applyFont="1" applyFill="1" applyBorder="1" applyAlignment="1">
      <alignment horizontal="center" vertical="top"/>
    </xf>
    <xf numFmtId="0" fontId="24" fillId="0" borderId="12" xfId="0" applyFont="1" applyFill="1" applyBorder="1" applyAlignment="1">
      <alignment horizontal="center" vertical="top" wrapText="1"/>
    </xf>
    <xf numFmtId="188" fontId="2" fillId="0" borderId="4" xfId="1" applyNumberFormat="1" applyFont="1" applyFill="1" applyBorder="1" applyAlignment="1">
      <alignment horizontal="center" vertical="center" wrapText="1"/>
    </xf>
    <xf numFmtId="188" fontId="2" fillId="2" borderId="4" xfId="1" applyNumberFormat="1" applyFont="1" applyFill="1" applyBorder="1" applyAlignment="1">
      <alignment horizontal="center" vertical="top"/>
    </xf>
    <xf numFmtId="188" fontId="2" fillId="4" borderId="4" xfId="1" applyNumberFormat="1" applyFont="1" applyFill="1" applyBorder="1" applyAlignment="1">
      <alignment vertical="top"/>
    </xf>
    <xf numFmtId="188" fontId="2" fillId="4" borderId="4" xfId="1" applyNumberFormat="1" applyFont="1" applyFill="1" applyBorder="1" applyAlignment="1">
      <alignment horizontal="left" vertical="top"/>
    </xf>
    <xf numFmtId="0" fontId="24" fillId="0" borderId="13" xfId="0" applyFont="1" applyFill="1" applyBorder="1" applyAlignment="1">
      <alignment vertical="top"/>
    </xf>
    <xf numFmtId="0" fontId="24" fillId="0" borderId="2" xfId="0" applyFont="1" applyBorder="1" applyAlignment="1">
      <alignment vertical="top" wrapText="1"/>
    </xf>
    <xf numFmtId="49" fontId="24" fillId="0" borderId="2" xfId="0" applyNumberFormat="1" applyFont="1" applyBorder="1" applyAlignment="1">
      <alignment horizontal="center" vertical="top" wrapText="1"/>
    </xf>
    <xf numFmtId="0" fontId="24" fillId="0" borderId="6" xfId="0" applyFont="1" applyFill="1" applyBorder="1" applyAlignment="1">
      <alignment horizontal="center" vertical="top" wrapText="1"/>
    </xf>
    <xf numFmtId="188" fontId="24" fillId="0" borderId="2" xfId="1" applyNumberFormat="1" applyFont="1" applyBorder="1" applyAlignment="1">
      <alignment vertical="top"/>
    </xf>
    <xf numFmtId="0" fontId="24" fillId="0" borderId="5" xfId="0" applyFont="1" applyFill="1" applyBorder="1" applyAlignment="1">
      <alignment vertical="top" wrapText="1"/>
    </xf>
    <xf numFmtId="188" fontId="24" fillId="0" borderId="5" xfId="1" applyNumberFormat="1" applyFont="1" applyBorder="1" applyAlignment="1">
      <alignment vertical="top"/>
    </xf>
    <xf numFmtId="0" fontId="24" fillId="0" borderId="2" xfId="0" applyFont="1" applyFill="1" applyBorder="1" applyAlignment="1">
      <alignment vertical="top" wrapText="1"/>
    </xf>
    <xf numFmtId="0" fontId="24" fillId="0" borderId="2" xfId="0" applyFont="1" applyFill="1" applyBorder="1" applyAlignment="1">
      <alignment horizontal="center" vertical="top"/>
    </xf>
    <xf numFmtId="0" fontId="2" fillId="0" borderId="0" xfId="0" applyFont="1" applyFill="1" applyBorder="1" applyAlignment="1"/>
    <xf numFmtId="0" fontId="27" fillId="0" borderId="0" xfId="0" applyFont="1" applyFill="1"/>
    <xf numFmtId="49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/>
    </xf>
    <xf numFmtId="0" fontId="27" fillId="0" borderId="0" xfId="0" applyFont="1" applyFill="1" applyAlignment="1">
      <alignment vertical="top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top"/>
    </xf>
    <xf numFmtId="49" fontId="2" fillId="3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88" fontId="2" fillId="3" borderId="1" xfId="1" applyNumberFormat="1" applyFont="1" applyFill="1" applyBorder="1" applyAlignment="1">
      <alignment horizontal="center" vertical="center" wrapText="1"/>
    </xf>
    <xf numFmtId="188" fontId="2" fillId="3" borderId="1" xfId="1" applyNumberFormat="1" applyFont="1" applyFill="1" applyBorder="1" applyAlignment="1">
      <alignment horizontal="center" vertical="center"/>
    </xf>
    <xf numFmtId="188" fontId="2" fillId="3" borderId="3" xfId="1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6" borderId="1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/>
    </xf>
    <xf numFmtId="0" fontId="3" fillId="3" borderId="9" xfId="0" applyFont="1" applyFill="1" applyBorder="1" applyAlignment="1"/>
    <xf numFmtId="0" fontId="3" fillId="3" borderId="9" xfId="0" applyFont="1" applyFill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88" fontId="3" fillId="0" borderId="0" xfId="0" applyNumberFormat="1" applyFont="1" applyFill="1"/>
    <xf numFmtId="0" fontId="3" fillId="3" borderId="0" xfId="0" applyFont="1" applyFill="1" applyBorder="1" applyAlignment="1"/>
    <xf numFmtId="0" fontId="3" fillId="3" borderId="0" xfId="0" applyFont="1" applyFill="1" applyBorder="1" applyAlignment="1">
      <alignment vertical="top"/>
    </xf>
    <xf numFmtId="0" fontId="3" fillId="3" borderId="9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/>
    <xf numFmtId="0" fontId="2" fillId="0" borderId="2" xfId="0" applyFont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vertical="top" wrapText="1"/>
    </xf>
    <xf numFmtId="0" fontId="2" fillId="0" borderId="0" xfId="0" applyFont="1" applyFill="1" applyBorder="1"/>
    <xf numFmtId="0" fontId="3" fillId="0" borderId="6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wrapText="1"/>
    </xf>
    <xf numFmtId="0" fontId="3" fillId="0" borderId="7" xfId="2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5" xfId="2" applyFont="1" applyFill="1" applyBorder="1" applyAlignment="1">
      <alignment vertical="top" wrapText="1"/>
    </xf>
    <xf numFmtId="17" fontId="3" fillId="0" borderId="12" xfId="0" applyNumberFormat="1" applyFont="1" applyFill="1" applyBorder="1" applyAlignment="1">
      <alignment horizontal="center" vertical="top" wrapText="1"/>
    </xf>
    <xf numFmtId="0" fontId="24" fillId="0" borderId="14" xfId="0" applyFont="1" applyBorder="1" applyAlignment="1">
      <alignment vertical="top"/>
    </xf>
    <xf numFmtId="0" fontId="24" fillId="0" borderId="15" xfId="0" applyFont="1" applyBorder="1" applyAlignment="1">
      <alignment vertical="top" wrapText="1"/>
    </xf>
    <xf numFmtId="49" fontId="24" fillId="0" borderId="12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center" vertical="top" wrapText="1"/>
    </xf>
    <xf numFmtId="0" fontId="24" fillId="0" borderId="13" xfId="0" applyFont="1" applyBorder="1" applyAlignment="1">
      <alignment vertical="top"/>
    </xf>
    <xf numFmtId="0" fontId="24" fillId="0" borderId="7" xfId="0" applyFont="1" applyBorder="1" applyAlignment="1">
      <alignment vertical="top" wrapText="1"/>
    </xf>
    <xf numFmtId="49" fontId="24" fillId="0" borderId="6" xfId="0" applyNumberFormat="1" applyFont="1" applyBorder="1" applyAlignment="1">
      <alignment horizontal="center" vertical="top" wrapText="1"/>
    </xf>
    <xf numFmtId="0" fontId="32" fillId="0" borderId="0" xfId="0" applyFont="1"/>
    <xf numFmtId="0" fontId="32" fillId="0" borderId="0" xfId="0" applyFont="1" applyAlignment="1">
      <alignment horizontal="right" vertical="top"/>
    </xf>
    <xf numFmtId="0" fontId="32" fillId="0" borderId="0" xfId="0" applyFont="1" applyAlignment="1">
      <alignment vertical="top"/>
    </xf>
    <xf numFmtId="0" fontId="3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5" xfId="0" applyFont="1" applyBorder="1" applyAlignment="1">
      <alignment vertical="top" wrapText="1"/>
    </xf>
    <xf numFmtId="0" fontId="24" fillId="0" borderId="2" xfId="0" applyFont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0" fontId="2" fillId="2" borderId="8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188" fontId="2" fillId="2" borderId="10" xfId="1" applyNumberFormat="1" applyFont="1" applyFill="1" applyBorder="1" applyAlignment="1">
      <alignment horizontal="center" vertical="top"/>
    </xf>
    <xf numFmtId="1" fontId="3" fillId="3" borderId="0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vertical="top"/>
    </xf>
    <xf numFmtId="188" fontId="3" fillId="0" borderId="15" xfId="1" applyNumberFormat="1" applyFont="1" applyFill="1" applyBorder="1" applyAlignment="1">
      <alignment vertical="top"/>
    </xf>
    <xf numFmtId="188" fontId="3" fillId="0" borderId="7" xfId="1" applyNumberFormat="1" applyFont="1" applyFill="1" applyBorder="1" applyAlignment="1">
      <alignment vertical="top"/>
    </xf>
    <xf numFmtId="15" fontId="3" fillId="0" borderId="12" xfId="0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vertical="top"/>
    </xf>
    <xf numFmtId="0" fontId="3" fillId="4" borderId="0" xfId="0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center" vertical="top"/>
    </xf>
    <xf numFmtId="0" fontId="3" fillId="4" borderId="12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wrapText="1"/>
    </xf>
    <xf numFmtId="188" fontId="2" fillId="4" borderId="7" xfId="1" applyNumberFormat="1" applyFont="1" applyFill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0" xfId="0" applyFont="1" applyBorder="1" applyAlignment="1"/>
    <xf numFmtId="0" fontId="3" fillId="0" borderId="2" xfId="0" applyFont="1" applyFill="1" applyBorder="1" applyAlignment="1">
      <alignment horizontal="left" vertical="top" wrapText="1"/>
    </xf>
    <xf numFmtId="49" fontId="3" fillId="3" borderId="6" xfId="0" applyNumberFormat="1" applyFont="1" applyFill="1" applyBorder="1" applyAlignment="1">
      <alignment horizontal="center" vertical="top" wrapText="1"/>
    </xf>
    <xf numFmtId="15" fontId="3" fillId="0" borderId="6" xfId="0" applyNumberFormat="1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/>
    </xf>
    <xf numFmtId="14" fontId="3" fillId="0" borderId="12" xfId="0" applyNumberFormat="1" applyFont="1" applyFill="1" applyBorder="1" applyAlignment="1">
      <alignment horizontal="center" vertical="top" wrapText="1"/>
    </xf>
    <xf numFmtId="1" fontId="24" fillId="0" borderId="0" xfId="0" applyNumberFormat="1" applyFont="1" applyFill="1" applyBorder="1" applyAlignment="1">
      <alignment horizontal="left" vertical="top" wrapText="1"/>
    </xf>
    <xf numFmtId="188" fontId="3" fillId="0" borderId="15" xfId="1" applyNumberFormat="1" applyFont="1" applyFill="1" applyBorder="1" applyAlignment="1">
      <alignment horizontal="center" vertical="top"/>
    </xf>
    <xf numFmtId="0" fontId="3" fillId="3" borderId="0" xfId="2" applyFont="1" applyFill="1" applyBorder="1" applyAlignment="1">
      <alignment vertical="top" wrapText="1"/>
    </xf>
    <xf numFmtId="188" fontId="2" fillId="5" borderId="4" xfId="1" applyNumberFormat="1" applyFont="1" applyFill="1" applyBorder="1" applyAlignment="1">
      <alignment vertical="top"/>
    </xf>
    <xf numFmtId="1" fontId="24" fillId="0" borderId="1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/>
    </xf>
    <xf numFmtId="2" fontId="3" fillId="0" borderId="2" xfId="0" applyNumberFormat="1" applyFont="1" applyBorder="1" applyAlignment="1">
      <alignment vertical="top"/>
    </xf>
    <xf numFmtId="188" fontId="3" fillId="0" borderId="12" xfId="1" applyNumberFormat="1" applyFont="1" applyFill="1" applyBorder="1" applyAlignment="1">
      <alignment horizontal="center" vertical="top" wrapText="1"/>
    </xf>
    <xf numFmtId="188" fontId="3" fillId="0" borderId="6" xfId="1" applyNumberFormat="1" applyFont="1" applyFill="1" applyBorder="1" applyAlignment="1">
      <alignment vertical="top"/>
    </xf>
    <xf numFmtId="188" fontId="3" fillId="0" borderId="7" xfId="1" applyNumberFormat="1" applyFont="1" applyFill="1" applyBorder="1" applyAlignment="1">
      <alignment horizontal="center" vertical="top"/>
    </xf>
    <xf numFmtId="188" fontId="12" fillId="4" borderId="1" xfId="1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vertical="top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top"/>
    </xf>
    <xf numFmtId="187" fontId="2" fillId="0" borderId="0" xfId="0" applyNumberFormat="1" applyFont="1" applyBorder="1" applyAlignment="1"/>
    <xf numFmtId="0" fontId="2" fillId="0" borderId="0" xfId="0" applyFont="1" applyFill="1" applyAlignment="1"/>
    <xf numFmtId="0" fontId="3" fillId="0" borderId="9" xfId="0" applyFont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0" fontId="3" fillId="0" borderId="9" xfId="0" applyFont="1" applyBorder="1"/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center"/>
    </xf>
    <xf numFmtId="188" fontId="6" fillId="6" borderId="1" xfId="1" applyNumberFormat="1" applyFont="1" applyFill="1" applyBorder="1" applyAlignment="1">
      <alignment horizontal="center" vertical="top" wrapText="1"/>
    </xf>
    <xf numFmtId="188" fontId="6" fillId="0" borderId="0" xfId="1" applyNumberFormat="1" applyFont="1" applyFill="1"/>
    <xf numFmtId="0" fontId="6" fillId="0" borderId="0" xfId="0" applyFont="1" applyFill="1"/>
    <xf numFmtId="49" fontId="8" fillId="2" borderId="3" xfId="0" applyNumberFormat="1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/>
    </xf>
    <xf numFmtId="188" fontId="8" fillId="0" borderId="6" xfId="1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wrapText="1"/>
    </xf>
    <xf numFmtId="14" fontId="8" fillId="0" borderId="10" xfId="0" applyNumberFormat="1" applyFont="1" applyFill="1" applyBorder="1" applyAlignment="1">
      <alignment horizontal="center" vertical="top" wrapText="1"/>
    </xf>
    <xf numFmtId="188" fontId="8" fillId="0" borderId="0" xfId="1" applyNumberFormat="1" applyFont="1" applyFill="1" applyBorder="1" applyAlignment="1">
      <alignment horizontal="center" vertical="top"/>
    </xf>
    <xf numFmtId="188" fontId="8" fillId="0" borderId="10" xfId="1" applyNumberFormat="1" applyFont="1" applyFill="1" applyBorder="1" applyAlignment="1">
      <alignment horizontal="center" vertical="top"/>
    </xf>
    <xf numFmtId="0" fontId="8" fillId="2" borderId="5" xfId="0" applyFont="1" applyFill="1" applyBorder="1" applyAlignment="1">
      <alignment vertical="top"/>
    </xf>
    <xf numFmtId="187" fontId="8" fillId="0" borderId="2" xfId="0" applyNumberFormat="1" applyFont="1" applyFill="1" applyBorder="1" applyAlignment="1">
      <alignment vertical="top"/>
    </xf>
    <xf numFmtId="49" fontId="8" fillId="2" borderId="13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vertical="top"/>
    </xf>
    <xf numFmtId="0" fontId="8" fillId="2" borderId="7" xfId="0" applyFont="1" applyFill="1" applyBorder="1" applyAlignment="1">
      <alignment vertical="top" wrapText="1"/>
    </xf>
    <xf numFmtId="0" fontId="8" fillId="0" borderId="0" xfId="0" applyFont="1" applyFill="1" applyAlignment="1">
      <alignment vertical="top" wrapText="1"/>
    </xf>
    <xf numFmtId="49" fontId="8" fillId="2" borderId="3" xfId="0" applyNumberFormat="1" applyFont="1" applyFill="1" applyBorder="1" applyAlignment="1">
      <alignment horizontal="center" vertical="top" wrapText="1"/>
    </xf>
    <xf numFmtId="188" fontId="6" fillId="0" borderId="1" xfId="1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vertical="top" wrapText="1"/>
    </xf>
    <xf numFmtId="1" fontId="8" fillId="0" borderId="4" xfId="0" applyNumberFormat="1" applyFont="1" applyFill="1" applyBorder="1" applyAlignment="1">
      <alignment horizontal="center" vertical="top"/>
    </xf>
    <xf numFmtId="1" fontId="8" fillId="0" borderId="6" xfId="0" applyNumberFormat="1" applyFont="1" applyFill="1" applyBorder="1" applyAlignment="1">
      <alignment horizontal="center" vertical="top"/>
    </xf>
    <xf numFmtId="188" fontId="6" fillId="0" borderId="6" xfId="1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49" fontId="8" fillId="0" borderId="6" xfId="0" applyNumberFormat="1" applyFont="1" applyFill="1" applyBorder="1" applyAlignment="1">
      <alignment horizontal="center" vertical="top" wrapText="1"/>
    </xf>
    <xf numFmtId="0" fontId="8" fillId="0" borderId="23" xfId="0" applyFont="1" applyFill="1" applyBorder="1" applyAlignment="1">
      <alignment vertical="top" wrapText="1"/>
    </xf>
    <xf numFmtId="0" fontId="8" fillId="0" borderId="24" xfId="0" applyFont="1" applyFill="1" applyBorder="1" applyAlignment="1">
      <alignment horizontal="center" vertical="top"/>
    </xf>
    <xf numFmtId="0" fontId="8" fillId="0" borderId="24" xfId="0" applyFont="1" applyFill="1" applyBorder="1" applyAlignment="1">
      <alignment horizontal="center" vertical="top" wrapText="1"/>
    </xf>
    <xf numFmtId="17" fontId="8" fillId="0" borderId="25" xfId="0" applyNumberFormat="1" applyFont="1" applyFill="1" applyBorder="1" applyAlignment="1">
      <alignment horizontal="center" vertical="top" wrapText="1"/>
    </xf>
    <xf numFmtId="188" fontId="8" fillId="0" borderId="23" xfId="0" applyNumberFormat="1" applyFont="1" applyFill="1" applyBorder="1" applyAlignment="1">
      <alignment horizontal="center" vertical="top"/>
    </xf>
    <xf numFmtId="188" fontId="8" fillId="0" borderId="24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top" wrapText="1"/>
    </xf>
    <xf numFmtId="0" fontId="6" fillId="6" borderId="3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6" fillId="6" borderId="4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top" wrapText="1"/>
    </xf>
    <xf numFmtId="188" fontId="6" fillId="6" borderId="1" xfId="1" applyNumberFormat="1" applyFont="1" applyFill="1" applyBorder="1" applyAlignment="1">
      <alignment horizontal="center" vertical="top"/>
    </xf>
    <xf numFmtId="16" fontId="8" fillId="0" borderId="1" xfId="0" applyNumberFormat="1" applyFont="1" applyFill="1" applyBorder="1" applyAlignment="1">
      <alignment horizontal="center" vertical="top"/>
    </xf>
    <xf numFmtId="16" fontId="8" fillId="0" borderId="6" xfId="0" applyNumberFormat="1" applyFont="1" applyFill="1" applyBorder="1" applyAlignment="1">
      <alignment horizontal="center" vertical="top"/>
    </xf>
    <xf numFmtId="59" fontId="8" fillId="0" borderId="1" xfId="0" applyNumberFormat="1" applyFont="1" applyFill="1" applyBorder="1" applyAlignment="1">
      <alignment horizontal="center" vertical="top"/>
    </xf>
    <xf numFmtId="15" fontId="8" fillId="0" borderId="13" xfId="0" applyNumberFormat="1" applyFont="1" applyFill="1" applyBorder="1" applyAlignment="1">
      <alignment horizontal="center" vertical="top" wrapText="1"/>
    </xf>
    <xf numFmtId="0" fontId="8" fillId="0" borderId="26" xfId="0" applyFont="1" applyFill="1" applyBorder="1" applyAlignment="1">
      <alignment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center" vertical="top" wrapText="1"/>
    </xf>
    <xf numFmtId="188" fontId="8" fillId="0" borderId="27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/>
    </xf>
    <xf numFmtId="188" fontId="6" fillId="0" borderId="0" xfId="0" applyNumberFormat="1" applyFont="1" applyAlignment="1">
      <alignment horizontal="center" vertical="top"/>
    </xf>
    <xf numFmtId="188" fontId="6" fillId="6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/>
    </xf>
    <xf numFmtId="188" fontId="6" fillId="2" borderId="1" xfId="0" applyNumberFormat="1" applyFont="1" applyFill="1" applyBorder="1" applyAlignment="1">
      <alignment vertical="top"/>
    </xf>
    <xf numFmtId="49" fontId="8" fillId="0" borderId="3" xfId="0" applyNumberFormat="1" applyFont="1" applyBorder="1" applyAlignment="1">
      <alignment horizontal="right" vertical="top"/>
    </xf>
    <xf numFmtId="188" fontId="8" fillId="0" borderId="1" xfId="0" applyNumberFormat="1" applyFont="1" applyBorder="1" applyAlignment="1">
      <alignment vertical="top"/>
    </xf>
    <xf numFmtId="188" fontId="8" fillId="0" borderId="0" xfId="0" applyNumberFormat="1" applyFont="1" applyAlignment="1">
      <alignment vertical="top"/>
    </xf>
    <xf numFmtId="0" fontId="8" fillId="0" borderId="0" xfId="0" applyFont="1" applyAlignment="1">
      <alignment horizontal="center" vertical="top"/>
    </xf>
    <xf numFmtId="49" fontId="8" fillId="0" borderId="13" xfId="0" applyNumberFormat="1" applyFont="1" applyBorder="1" applyAlignment="1">
      <alignment horizontal="right" vertical="top"/>
    </xf>
    <xf numFmtId="49" fontId="8" fillId="0" borderId="6" xfId="0" applyNumberFormat="1" applyFont="1" applyBorder="1" applyAlignment="1">
      <alignment horizontal="center" vertical="top" wrapText="1"/>
    </xf>
    <xf numFmtId="188" fontId="8" fillId="0" borderId="6" xfId="0" applyNumberFormat="1" applyFont="1" applyBorder="1" applyAlignment="1">
      <alignment vertical="top"/>
    </xf>
    <xf numFmtId="188" fontId="6" fillId="0" borderId="0" xfId="0" applyNumberFormat="1" applyFont="1" applyFill="1"/>
    <xf numFmtId="188" fontId="8" fillId="0" borderId="6" xfId="1" applyNumberFormat="1" applyFont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188" fontId="6" fillId="2" borderId="6" xfId="1" applyNumberFormat="1" applyFont="1" applyFill="1" applyBorder="1" applyAlignment="1">
      <alignment horizontal="center" vertical="top"/>
    </xf>
    <xf numFmtId="189" fontId="8" fillId="0" borderId="13" xfId="0" applyNumberFormat="1" applyFont="1" applyFill="1" applyBorder="1" applyAlignment="1">
      <alignment horizontal="center" vertical="top" wrapText="1"/>
    </xf>
    <xf numFmtId="17" fontId="8" fillId="0" borderId="13" xfId="0" applyNumberFormat="1" applyFont="1" applyFill="1" applyBorder="1" applyAlignment="1">
      <alignment horizontal="center" vertical="top" wrapText="1"/>
    </xf>
    <xf numFmtId="43" fontId="8" fillId="0" borderId="5" xfId="1" applyNumberFormat="1" applyFont="1" applyFill="1" applyBorder="1" applyAlignment="1">
      <alignment vertical="top"/>
    </xf>
    <xf numFmtId="0" fontId="8" fillId="2" borderId="2" xfId="0" applyFont="1" applyFill="1" applyBorder="1" applyAlignment="1">
      <alignment horizontal="left" vertical="top"/>
    </xf>
    <xf numFmtId="1" fontId="8" fillId="0" borderId="6" xfId="0" applyNumberFormat="1" applyFont="1" applyFill="1" applyBorder="1" applyAlignment="1">
      <alignment horizontal="center" vertical="top" wrapText="1"/>
    </xf>
    <xf numFmtId="0" fontId="8" fillId="0" borderId="7" xfId="2" applyFont="1" applyFill="1" applyBorder="1" applyAlignment="1">
      <alignment horizontal="left" vertical="top" wrapText="1"/>
    </xf>
    <xf numFmtId="0" fontId="8" fillId="0" borderId="6" xfId="2" applyFont="1" applyFill="1" applyBorder="1" applyAlignment="1">
      <alignment horizontal="center" vertical="top" wrapText="1"/>
    </xf>
    <xf numFmtId="0" fontId="15" fillId="0" borderId="4" xfId="0" applyFont="1" applyBorder="1" applyAlignment="1">
      <alignment vertical="center" wrapText="1"/>
    </xf>
    <xf numFmtId="188" fontId="8" fillId="0" borderId="0" xfId="1" applyNumberFormat="1" applyFont="1" applyBorder="1" applyAlignment="1">
      <alignment horizontal="center" vertical="top"/>
    </xf>
    <xf numFmtId="0" fontId="33" fillId="0" borderId="0" xfId="0" applyFont="1"/>
    <xf numFmtId="0" fontId="13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188" fontId="11" fillId="0" borderId="1" xfId="1" applyNumberFormat="1" applyFont="1" applyFill="1" applyBorder="1" applyAlignment="1">
      <alignment horizontal="center" vertical="center" wrapText="1"/>
    </xf>
    <xf numFmtId="188" fontId="11" fillId="0" borderId="1" xfId="1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11" fillId="6" borderId="1" xfId="0" applyFont="1" applyFill="1" applyBorder="1" applyAlignment="1">
      <alignment vertical="top"/>
    </xf>
    <xf numFmtId="0" fontId="11" fillId="6" borderId="1" xfId="0" applyFont="1" applyFill="1" applyBorder="1" applyAlignment="1">
      <alignment horizontal="center" vertical="top" wrapText="1"/>
    </xf>
    <xf numFmtId="0" fontId="10" fillId="6" borderId="3" xfId="0" applyFont="1" applyFill="1" applyBorder="1" applyAlignment="1">
      <alignment horizontal="center" vertical="top" wrapText="1"/>
    </xf>
    <xf numFmtId="188" fontId="11" fillId="6" borderId="1" xfId="1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vertical="top"/>
    </xf>
    <xf numFmtId="0" fontId="11" fillId="2" borderId="3" xfId="0" applyFont="1" applyFill="1" applyBorder="1" applyAlignment="1">
      <alignment vertical="top"/>
    </xf>
    <xf numFmtId="0" fontId="11" fillId="2" borderId="4" xfId="0" applyFont="1" applyFill="1" applyBorder="1" applyAlignment="1">
      <alignment vertical="top" wrapText="1"/>
    </xf>
    <xf numFmtId="0" fontId="11" fillId="2" borderId="3" xfId="0" applyFont="1" applyFill="1" applyBorder="1" applyAlignment="1">
      <alignment horizontal="center" vertical="top" wrapText="1"/>
    </xf>
    <xf numFmtId="188" fontId="11" fillId="2" borderId="1" xfId="1" applyNumberFormat="1" applyFont="1" applyFill="1" applyBorder="1" applyAlignment="1">
      <alignment horizontal="center" vertical="top"/>
    </xf>
    <xf numFmtId="49" fontId="10" fillId="4" borderId="3" xfId="0" applyNumberFormat="1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left" vertical="top"/>
    </xf>
    <xf numFmtId="0" fontId="10" fillId="4" borderId="4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/>
    </xf>
    <xf numFmtId="0" fontId="10" fillId="4" borderId="1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188" fontId="11" fillId="4" borderId="1" xfId="1" applyNumberFormat="1" applyFont="1" applyFill="1" applyBorder="1" applyAlignment="1">
      <alignment vertical="top"/>
    </xf>
    <xf numFmtId="0" fontId="24" fillId="0" borderId="0" xfId="0" applyFont="1" applyBorder="1"/>
    <xf numFmtId="0" fontId="10" fillId="0" borderId="8" xfId="0" applyFont="1" applyFill="1" applyBorder="1" applyAlignment="1">
      <alignment vertical="top" wrapText="1"/>
    </xf>
    <xf numFmtId="0" fontId="34" fillId="0" borderId="2" xfId="0" applyFont="1" applyBorder="1" applyAlignment="1">
      <alignment wrapText="1"/>
    </xf>
    <xf numFmtId="0" fontId="10" fillId="0" borderId="13" xfId="0" applyFont="1" applyFill="1" applyBorder="1" applyAlignment="1">
      <alignment vertical="top"/>
    </xf>
    <xf numFmtId="0" fontId="10" fillId="0" borderId="2" xfId="0" applyFont="1" applyFill="1" applyBorder="1" applyAlignment="1">
      <alignment vertical="top"/>
    </xf>
    <xf numFmtId="0" fontId="10" fillId="0" borderId="6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188" fontId="10" fillId="0" borderId="6" xfId="1" applyNumberFormat="1" applyFont="1" applyBorder="1" applyAlignment="1">
      <alignment vertical="top"/>
    </xf>
    <xf numFmtId="2" fontId="10" fillId="0" borderId="5" xfId="0" applyNumberFormat="1" applyFont="1" applyFill="1" applyBorder="1" applyAlignment="1">
      <alignment vertical="top"/>
    </xf>
    <xf numFmtId="188" fontId="10" fillId="0" borderId="1" xfId="1" applyNumberFormat="1" applyFont="1" applyBorder="1" applyAlignment="1">
      <alignment horizontal="center" vertical="top"/>
    </xf>
    <xf numFmtId="0" fontId="10" fillId="4" borderId="5" xfId="0" applyFont="1" applyFill="1" applyBorder="1" applyAlignment="1">
      <alignment vertical="top"/>
    </xf>
    <xf numFmtId="0" fontId="10" fillId="0" borderId="0" xfId="0" applyFont="1" applyAlignment="1">
      <alignment vertical="top" wrapText="1"/>
    </xf>
    <xf numFmtId="49" fontId="10" fillId="4" borderId="13" xfId="0" applyNumberFormat="1" applyFont="1" applyFill="1" applyBorder="1" applyAlignment="1">
      <alignment horizontal="center" vertical="top"/>
    </xf>
    <xf numFmtId="0" fontId="10" fillId="4" borderId="2" xfId="0" applyFont="1" applyFill="1" applyBorder="1" applyAlignment="1">
      <alignment vertical="top"/>
    </xf>
    <xf numFmtId="0" fontId="10" fillId="4" borderId="7" xfId="0" applyFont="1" applyFill="1" applyBorder="1" applyAlignment="1">
      <alignment vertical="top" wrapText="1"/>
    </xf>
    <xf numFmtId="0" fontId="10" fillId="4" borderId="6" xfId="0" applyFont="1" applyFill="1" applyBorder="1" applyAlignment="1">
      <alignment vertical="top"/>
    </xf>
    <xf numFmtId="0" fontId="10" fillId="4" borderId="6" xfId="0" applyFont="1" applyFill="1" applyBorder="1" applyAlignment="1">
      <alignment horizontal="center" vertical="top" wrapText="1"/>
    </xf>
    <xf numFmtId="0" fontId="10" fillId="4" borderId="13" xfId="0" applyFont="1" applyFill="1" applyBorder="1" applyAlignment="1">
      <alignment horizontal="center" vertical="top" wrapText="1"/>
    </xf>
    <xf numFmtId="188" fontId="11" fillId="4" borderId="6" xfId="1" applyNumberFormat="1" applyFont="1" applyFill="1" applyBorder="1" applyAlignment="1">
      <alignment vertical="top"/>
    </xf>
    <xf numFmtId="0" fontId="34" fillId="0" borderId="4" xfId="0" applyFont="1" applyBorder="1" applyAlignment="1">
      <alignment wrapText="1"/>
    </xf>
    <xf numFmtId="0" fontId="10" fillId="0" borderId="12" xfId="0" applyFont="1" applyFill="1" applyBorder="1" applyAlignment="1">
      <alignment vertical="top"/>
    </xf>
    <xf numFmtId="0" fontId="24" fillId="0" borderId="0" xfId="0" applyFont="1" applyAlignment="1">
      <alignment vertical="top"/>
    </xf>
    <xf numFmtId="49" fontId="10" fillId="4" borderId="3" xfId="0" applyNumberFormat="1" applyFont="1" applyFill="1" applyBorder="1" applyAlignment="1">
      <alignment horizontal="center" vertical="top" wrapText="1"/>
    </xf>
    <xf numFmtId="49" fontId="10" fillId="0" borderId="13" xfId="0" applyNumberFormat="1" applyFont="1" applyFill="1" applyBorder="1" applyAlignment="1">
      <alignment horizontal="center" vertical="top" wrapText="1"/>
    </xf>
    <xf numFmtId="188" fontId="11" fillId="4" borderId="1" xfId="1" applyNumberFormat="1" applyFont="1" applyFill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1" fillId="5" borderId="13" xfId="0" applyFont="1" applyFill="1" applyBorder="1" applyAlignment="1">
      <alignment vertical="top"/>
    </xf>
    <xf numFmtId="0" fontId="11" fillId="5" borderId="2" xfId="0" applyFont="1" applyFill="1" applyBorder="1" applyAlignment="1">
      <alignment vertical="top"/>
    </xf>
    <xf numFmtId="0" fontId="11" fillId="5" borderId="7" xfId="0" applyFont="1" applyFill="1" applyBorder="1" applyAlignment="1">
      <alignment vertical="top" wrapText="1"/>
    </xf>
    <xf numFmtId="0" fontId="11" fillId="5" borderId="6" xfId="0" applyFont="1" applyFill="1" applyBorder="1" applyAlignment="1">
      <alignment vertical="top"/>
    </xf>
    <xf numFmtId="0" fontId="11" fillId="5" borderId="6" xfId="0" applyFont="1" applyFill="1" applyBorder="1" applyAlignment="1">
      <alignment horizontal="center" vertical="top" wrapText="1"/>
    </xf>
    <xf numFmtId="0" fontId="11" fillId="5" borderId="13" xfId="0" applyFont="1" applyFill="1" applyBorder="1" applyAlignment="1">
      <alignment horizontal="center" vertical="top" wrapText="1"/>
    </xf>
    <xf numFmtId="188" fontId="11" fillId="5" borderId="6" xfId="1" applyNumberFormat="1" applyFont="1" applyFill="1" applyBorder="1" applyAlignment="1">
      <alignment vertical="top"/>
    </xf>
    <xf numFmtId="0" fontId="11" fillId="5" borderId="3" xfId="0" applyFont="1" applyFill="1" applyBorder="1" applyAlignment="1">
      <alignment vertical="top"/>
    </xf>
    <xf numFmtId="0" fontId="11" fillId="5" borderId="5" xfId="0" applyFont="1" applyFill="1" applyBorder="1" applyAlignment="1">
      <alignment vertical="top"/>
    </xf>
    <xf numFmtId="0" fontId="11" fillId="5" borderId="4" xfId="0" applyFont="1" applyFill="1" applyBorder="1" applyAlignment="1">
      <alignment vertical="top" wrapText="1"/>
    </xf>
    <xf numFmtId="0" fontId="11" fillId="5" borderId="1" xfId="0" applyFont="1" applyFill="1" applyBorder="1" applyAlignment="1">
      <alignment vertical="top"/>
    </xf>
    <xf numFmtId="0" fontId="11" fillId="5" borderId="1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188" fontId="11" fillId="5" borderId="1" xfId="1" applyNumberFormat="1" applyFont="1" applyFill="1" applyBorder="1" applyAlignment="1">
      <alignment vertical="top"/>
    </xf>
    <xf numFmtId="0" fontId="34" fillId="0" borderId="4" xfId="0" applyFont="1" applyBorder="1" applyAlignment="1">
      <alignment vertical="top" wrapText="1"/>
    </xf>
    <xf numFmtId="0" fontId="34" fillId="0" borderId="0" xfId="0" applyFont="1" applyAlignment="1">
      <alignment vertical="top" wrapText="1"/>
    </xf>
    <xf numFmtId="0" fontId="10" fillId="0" borderId="7" xfId="0" applyFont="1" applyBorder="1" applyAlignment="1">
      <alignment vertical="top" wrapText="1"/>
    </xf>
    <xf numFmtId="49" fontId="10" fillId="0" borderId="6" xfId="0" applyNumberFormat="1" applyFont="1" applyBorder="1" applyAlignment="1">
      <alignment horizontal="center" vertical="top" wrapText="1"/>
    </xf>
    <xf numFmtId="188" fontId="10" fillId="0" borderId="6" xfId="1" applyNumberFormat="1" applyFont="1" applyBorder="1" applyAlignment="1">
      <alignment horizontal="center" vertical="top"/>
    </xf>
    <xf numFmtId="0" fontId="10" fillId="0" borderId="4" xfId="0" applyFont="1" applyBorder="1" applyAlignment="1">
      <alignment wrapText="1"/>
    </xf>
    <xf numFmtId="0" fontId="10" fillId="0" borderId="0" xfId="0" applyFont="1" applyBorder="1" applyAlignment="1"/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Border="1" applyAlignment="1">
      <alignment horizontal="center" vertical="top" wrapText="1"/>
    </xf>
    <xf numFmtId="188" fontId="10" fillId="0" borderId="0" xfId="1" applyNumberFormat="1" applyFont="1" applyBorder="1" applyAlignment="1">
      <alignment vertical="top"/>
    </xf>
    <xf numFmtId="188" fontId="2" fillId="0" borderId="0" xfId="1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188" fontId="25" fillId="2" borderId="1" xfId="1" applyNumberFormat="1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/>
    </xf>
    <xf numFmtId="49" fontId="8" fillId="4" borderId="13" xfId="0" applyNumberFormat="1" applyFont="1" applyFill="1" applyBorder="1" applyAlignment="1">
      <alignment horizontal="center" vertical="top"/>
    </xf>
    <xf numFmtId="0" fontId="8" fillId="4" borderId="2" xfId="0" applyFont="1" applyFill="1" applyBorder="1" applyAlignment="1">
      <alignment vertical="top"/>
    </xf>
    <xf numFmtId="0" fontId="8" fillId="4" borderId="7" xfId="0" applyFont="1" applyFill="1" applyBorder="1" applyAlignment="1">
      <alignment vertical="top" wrapText="1"/>
    </xf>
    <xf numFmtId="0" fontId="8" fillId="0" borderId="12" xfId="0" applyFont="1" applyFill="1" applyBorder="1" applyAlignment="1">
      <alignment horizontal="center" vertical="top" wrapText="1"/>
    </xf>
    <xf numFmtId="49" fontId="8" fillId="4" borderId="3" xfId="0" applyNumberFormat="1" applyFont="1" applyFill="1" applyBorder="1" applyAlignment="1">
      <alignment horizontal="center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wrapText="1"/>
    </xf>
    <xf numFmtId="49" fontId="8" fillId="0" borderId="12" xfId="0" applyNumberFormat="1" applyFont="1" applyBorder="1" applyAlignment="1">
      <alignment horizontal="center" vertical="top" wrapText="1"/>
    </xf>
    <xf numFmtId="188" fontId="8" fillId="0" borderId="12" xfId="1" applyNumberFormat="1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0" xfId="10" applyFont="1" applyBorder="1" applyAlignment="1">
      <alignment vertical="top" wrapText="1"/>
    </xf>
    <xf numFmtId="0" fontId="8" fillId="0" borderId="24" xfId="10" applyFont="1" applyBorder="1" applyAlignment="1">
      <alignment horizontal="center" vertical="top"/>
    </xf>
    <xf numFmtId="0" fontId="8" fillId="0" borderId="24" xfId="10" applyFont="1" applyBorder="1" applyAlignment="1">
      <alignment horizontal="center" vertical="top" wrapText="1"/>
    </xf>
    <xf numFmtId="49" fontId="8" fillId="0" borderId="25" xfId="10" applyNumberFormat="1" applyFont="1" applyBorder="1" applyAlignment="1">
      <alignment horizontal="center" vertical="top" wrapText="1"/>
    </xf>
    <xf numFmtId="191" fontId="8" fillId="0" borderId="24" xfId="10" applyNumberFormat="1" applyFont="1" applyBorder="1" applyAlignment="1">
      <alignment vertical="top"/>
    </xf>
    <xf numFmtId="0" fontId="8" fillId="0" borderId="26" xfId="10" applyFont="1" applyBorder="1" applyAlignment="1">
      <alignment vertical="top" wrapText="1"/>
    </xf>
    <xf numFmtId="0" fontId="8" fillId="0" borderId="27" xfId="10" applyFont="1" applyBorder="1" applyAlignment="1">
      <alignment horizontal="center" vertical="top"/>
    </xf>
    <xf numFmtId="0" fontId="8" fillId="0" borderId="27" xfId="10" applyFont="1" applyBorder="1" applyAlignment="1">
      <alignment horizontal="center" vertical="top" wrapText="1"/>
    </xf>
    <xf numFmtId="49" fontId="8" fillId="0" borderId="28" xfId="10" applyNumberFormat="1" applyFont="1" applyBorder="1" applyAlignment="1">
      <alignment horizontal="center" vertical="top" wrapText="1"/>
    </xf>
    <xf numFmtId="191" fontId="8" fillId="0" borderId="27" xfId="10" applyNumberFormat="1" applyFont="1" applyBorder="1" applyAlignment="1">
      <alignment vertical="top"/>
    </xf>
    <xf numFmtId="49" fontId="8" fillId="3" borderId="13" xfId="0" applyNumberFormat="1" applyFont="1" applyFill="1" applyBorder="1" applyAlignment="1">
      <alignment horizontal="center" vertical="top" wrapText="1"/>
    </xf>
    <xf numFmtId="188" fontId="8" fillId="3" borderId="6" xfId="1" applyNumberFormat="1" applyFont="1" applyFill="1" applyBorder="1" applyAlignment="1">
      <alignment horizontal="right" vertical="top"/>
    </xf>
    <xf numFmtId="0" fontId="8" fillId="4" borderId="11" xfId="0" applyFont="1" applyFill="1" applyBorder="1" applyAlignment="1">
      <alignment vertical="top"/>
    </xf>
    <xf numFmtId="2" fontId="8" fillId="4" borderId="9" xfId="0" applyNumberFormat="1" applyFont="1" applyFill="1" applyBorder="1" applyAlignment="1">
      <alignment vertical="top"/>
    </xf>
    <xf numFmtId="0" fontId="8" fillId="4" borderId="8" xfId="0" applyFont="1" applyFill="1" applyBorder="1" applyAlignment="1">
      <alignment vertical="top" wrapText="1"/>
    </xf>
    <xf numFmtId="0" fontId="8" fillId="4" borderId="10" xfId="0" applyFont="1" applyFill="1" applyBorder="1" applyAlignment="1">
      <alignment horizontal="center" vertical="top"/>
    </xf>
    <xf numFmtId="0" fontId="8" fillId="4" borderId="10" xfId="0" applyFont="1" applyFill="1" applyBorder="1" applyAlignment="1">
      <alignment horizontal="center" vertical="top" wrapText="1"/>
    </xf>
    <xf numFmtId="17" fontId="8" fillId="4" borderId="11" xfId="0" applyNumberFormat="1" applyFont="1" applyFill="1" applyBorder="1" applyAlignment="1">
      <alignment horizontal="center" vertical="top" wrapText="1"/>
    </xf>
    <xf numFmtId="188" fontId="8" fillId="4" borderId="10" xfId="1" applyNumberFormat="1" applyFont="1" applyFill="1" applyBorder="1" applyAlignment="1">
      <alignment vertical="top"/>
    </xf>
    <xf numFmtId="2" fontId="8" fillId="0" borderId="0" xfId="0" applyNumberFormat="1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horizontal="center" vertical="top" wrapText="1"/>
    </xf>
    <xf numFmtId="188" fontId="8" fillId="0" borderId="12" xfId="1" applyNumberFormat="1" applyFont="1" applyFill="1" applyBorder="1" applyAlignment="1">
      <alignment vertical="top"/>
    </xf>
    <xf numFmtId="49" fontId="8" fillId="3" borderId="6" xfId="0" applyNumberFormat="1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vertical="top"/>
    </xf>
    <xf numFmtId="188" fontId="6" fillId="0" borderId="6" xfId="1" applyNumberFormat="1" applyFont="1" applyFill="1" applyBorder="1" applyAlignment="1">
      <alignment vertical="top"/>
    </xf>
    <xf numFmtId="0" fontId="8" fillId="4" borderId="6" xfId="0" applyFont="1" applyFill="1" applyBorder="1" applyAlignment="1">
      <alignment vertical="top"/>
    </xf>
    <xf numFmtId="0" fontId="8" fillId="4" borderId="6" xfId="0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top" wrapText="1"/>
    </xf>
    <xf numFmtId="188" fontId="6" fillId="4" borderId="6" xfId="1" applyNumberFormat="1" applyFont="1" applyFill="1" applyBorder="1" applyAlignment="1">
      <alignment vertical="top"/>
    </xf>
    <xf numFmtId="0" fontId="8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center" vertical="top"/>
    </xf>
    <xf numFmtId="1" fontId="8" fillId="0" borderId="26" xfId="10" applyNumberFormat="1" applyFont="1" applyBorder="1" applyAlignment="1">
      <alignment horizontal="left" vertical="top" wrapText="1"/>
    </xf>
    <xf numFmtId="0" fontId="8" fillId="0" borderId="31" xfId="10" applyFont="1" applyBorder="1" applyAlignment="1">
      <alignment horizontal="center" vertical="top"/>
    </xf>
    <xf numFmtId="0" fontId="8" fillId="0" borderId="31" xfId="10" applyFont="1" applyBorder="1" applyAlignment="1">
      <alignment horizontal="center" vertical="top" wrapText="1"/>
    </xf>
    <xf numFmtId="17" fontId="8" fillId="0" borderId="32" xfId="10" applyNumberFormat="1" applyFont="1" applyBorder="1" applyAlignment="1">
      <alignment horizontal="center" vertical="top" wrapText="1"/>
    </xf>
    <xf numFmtId="191" fontId="8" fillId="0" borderId="31" xfId="10" applyNumberFormat="1" applyFont="1" applyBorder="1" applyAlignment="1">
      <alignment vertical="top"/>
    </xf>
    <xf numFmtId="0" fontId="8" fillId="0" borderId="23" xfId="10" applyFont="1" applyBorder="1" applyAlignment="1">
      <alignment vertical="top" wrapText="1"/>
    </xf>
    <xf numFmtId="17" fontId="8" fillId="0" borderId="25" xfId="10" applyNumberFormat="1" applyFont="1" applyBorder="1" applyAlignment="1">
      <alignment horizontal="center" vertical="top" wrapText="1"/>
    </xf>
    <xf numFmtId="188" fontId="12" fillId="5" borderId="1" xfId="1" applyNumberFormat="1" applyFont="1" applyFill="1" applyBorder="1" applyAlignment="1">
      <alignment vertical="top"/>
    </xf>
    <xf numFmtId="188" fontId="12" fillId="0" borderId="1" xfId="1" applyNumberFormat="1" applyFont="1" applyFill="1" applyBorder="1" applyAlignment="1">
      <alignment horizontal="left" vertical="center" wrapText="1"/>
    </xf>
    <xf numFmtId="188" fontId="2" fillId="0" borderId="0" xfId="1" applyNumberFormat="1" applyFont="1" applyAlignment="1">
      <alignment horizontal="center"/>
    </xf>
    <xf numFmtId="49" fontId="6" fillId="0" borderId="1" xfId="0" applyNumberFormat="1" applyFont="1" applyFill="1" applyBorder="1" applyAlignment="1">
      <alignment horizontal="center" wrapText="1"/>
    </xf>
    <xf numFmtId="188" fontId="8" fillId="0" borderId="0" xfId="0" applyNumberFormat="1" applyFont="1" applyFill="1" applyAlignment="1">
      <alignment vertical="center"/>
    </xf>
    <xf numFmtId="188" fontId="6" fillId="5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8" fontId="8" fillId="0" borderId="4" xfId="1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188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top" wrapText="1"/>
    </xf>
    <xf numFmtId="0" fontId="6" fillId="0" borderId="0" xfId="0" applyFont="1" applyBorder="1" applyAlignment="1">
      <alignment vertical="top"/>
    </xf>
    <xf numFmtId="0" fontId="8" fillId="4" borderId="3" xfId="0" applyFont="1" applyFill="1" applyBorder="1" applyAlignment="1">
      <alignment vertical="top"/>
    </xf>
    <xf numFmtId="14" fontId="8" fillId="4" borderId="3" xfId="0" applyNumberFormat="1" applyFont="1" applyFill="1" applyBorder="1" applyAlignment="1">
      <alignment horizontal="center" vertical="top" wrapText="1"/>
    </xf>
    <xf numFmtId="188" fontId="8" fillId="4" borderId="1" xfId="1" applyNumberFormat="1" applyFont="1" applyFill="1" applyBorder="1" applyAlignment="1">
      <alignment horizontal="center" vertical="top"/>
    </xf>
    <xf numFmtId="188" fontId="6" fillId="4" borderId="1" xfId="1" applyNumberFormat="1" applyFont="1" applyFill="1" applyBorder="1" applyAlignment="1">
      <alignment horizontal="center" vertical="top"/>
    </xf>
    <xf numFmtId="2" fontId="8" fillId="0" borderId="9" xfId="0" applyNumberFormat="1" applyFont="1" applyFill="1" applyBorder="1" applyAlignment="1">
      <alignment vertical="top"/>
    </xf>
    <xf numFmtId="0" fontId="8" fillId="0" borderId="8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 wrapText="1"/>
    </xf>
    <xf numFmtId="49" fontId="8" fillId="0" borderId="10" xfId="0" applyNumberFormat="1" applyFont="1" applyBorder="1" applyAlignment="1">
      <alignment horizontal="center" vertical="top" wrapText="1"/>
    </xf>
    <xf numFmtId="188" fontId="8" fillId="0" borderId="10" xfId="1" applyNumberFormat="1" applyFont="1" applyBorder="1" applyAlignment="1">
      <alignment horizontal="center" vertical="top"/>
    </xf>
    <xf numFmtId="188" fontId="8" fillId="0" borderId="12" xfId="1" applyNumberFormat="1" applyFont="1" applyFill="1" applyBorder="1" applyAlignment="1">
      <alignment horizontal="center" vertical="top"/>
    </xf>
    <xf numFmtId="0" fontId="8" fillId="4" borderId="4" xfId="0" applyFont="1" applyFill="1" applyBorder="1" applyAlignment="1">
      <alignment horizontal="left" vertical="top" wrapText="1"/>
    </xf>
    <xf numFmtId="49" fontId="8" fillId="4" borderId="1" xfId="0" applyNumberFormat="1" applyFont="1" applyFill="1" applyBorder="1" applyAlignment="1">
      <alignment horizontal="center" vertical="top" wrapText="1"/>
    </xf>
    <xf numFmtId="49" fontId="8" fillId="0" borderId="11" xfId="0" applyNumberFormat="1" applyFont="1" applyBorder="1" applyAlignment="1">
      <alignment horizontal="center" vertical="top" wrapText="1"/>
    </xf>
    <xf numFmtId="49" fontId="8" fillId="0" borderId="13" xfId="0" applyNumberFormat="1" applyFont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188" fontId="8" fillId="3" borderId="1" xfId="1" applyNumberFormat="1" applyFont="1" applyFill="1" applyBorder="1" applyAlignment="1">
      <alignment horizontal="center" vertical="top"/>
    </xf>
    <xf numFmtId="0" fontId="8" fillId="0" borderId="10" xfId="2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188" fontId="8" fillId="3" borderId="10" xfId="1" applyNumberFormat="1" applyFont="1" applyFill="1" applyBorder="1" applyAlignment="1">
      <alignment horizontal="center" vertical="top"/>
    </xf>
    <xf numFmtId="188" fontId="8" fillId="3" borderId="6" xfId="1" applyNumberFormat="1" applyFont="1" applyFill="1" applyBorder="1" applyAlignment="1">
      <alignment horizontal="center" vertical="top"/>
    </xf>
    <xf numFmtId="2" fontId="8" fillId="4" borderId="5" xfId="0" applyNumberFormat="1" applyFont="1" applyFill="1" applyBorder="1" applyAlignment="1">
      <alignment vertical="top"/>
    </xf>
    <xf numFmtId="0" fontId="8" fillId="4" borderId="1" xfId="2" applyFont="1" applyFill="1" applyBorder="1" applyAlignment="1">
      <alignment horizontal="center" vertical="top" wrapText="1"/>
    </xf>
    <xf numFmtId="15" fontId="8" fillId="4" borderId="3" xfId="0" applyNumberFormat="1" applyFont="1" applyFill="1" applyBorder="1" applyAlignment="1">
      <alignment horizontal="center" vertical="top" wrapText="1"/>
    </xf>
    <xf numFmtId="0" fontId="8" fillId="0" borderId="1" xfId="0" quotePrefix="1" applyFont="1" applyBorder="1" applyAlignment="1">
      <alignment horizontal="center" vertical="top"/>
    </xf>
    <xf numFmtId="49" fontId="8" fillId="0" borderId="1" xfId="0" quotePrefix="1" applyNumberFormat="1" applyFont="1" applyBorder="1" applyAlignment="1">
      <alignment horizontal="center" vertical="top"/>
    </xf>
    <xf numFmtId="14" fontId="8" fillId="0" borderId="13" xfId="0" applyNumberFormat="1" applyFont="1" applyFill="1" applyBorder="1" applyAlignment="1">
      <alignment horizontal="center" vertical="top" wrapText="1"/>
    </xf>
    <xf numFmtId="188" fontId="8" fillId="0" borderId="2" xfId="1" applyNumberFormat="1" applyFont="1" applyBorder="1" applyAlignment="1">
      <alignment horizontal="center" vertical="top"/>
    </xf>
    <xf numFmtId="0" fontId="8" fillId="0" borderId="6" xfId="0" quotePrefix="1" applyFont="1" applyBorder="1" applyAlignment="1">
      <alignment horizontal="center" vertical="top" wrapText="1"/>
    </xf>
    <xf numFmtId="0" fontId="6" fillId="5" borderId="7" xfId="0" applyFont="1" applyFill="1" applyBorder="1" applyAlignment="1">
      <alignment vertical="top" wrapText="1"/>
    </xf>
    <xf numFmtId="0" fontId="6" fillId="5" borderId="6" xfId="0" applyFont="1" applyFill="1" applyBorder="1" applyAlignment="1">
      <alignment horizontal="center" vertical="top"/>
    </xf>
    <xf numFmtId="0" fontId="6" fillId="5" borderId="6" xfId="0" applyFont="1" applyFill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top" wrapText="1"/>
    </xf>
    <xf numFmtId="188" fontId="6" fillId="5" borderId="6" xfId="1" applyNumberFormat="1" applyFont="1" applyFill="1" applyBorder="1" applyAlignment="1">
      <alignment horizontal="center" vertical="top"/>
    </xf>
    <xf numFmtId="0" fontId="8" fillId="0" borderId="2" xfId="0" applyFont="1" applyBorder="1"/>
    <xf numFmtId="0" fontId="8" fillId="0" borderId="8" xfId="0" applyFont="1" applyFill="1" applyBorder="1" applyAlignment="1">
      <alignment horizontal="left" vertical="top" wrapText="1"/>
    </xf>
    <xf numFmtId="49" fontId="8" fillId="0" borderId="10" xfId="0" applyNumberFormat="1" applyFont="1" applyFill="1" applyBorder="1" applyAlignment="1">
      <alignment horizontal="center" vertical="top" wrapText="1"/>
    </xf>
    <xf numFmtId="0" fontId="8" fillId="4" borderId="14" xfId="0" applyFont="1" applyFill="1" applyBorder="1" applyAlignment="1">
      <alignment vertical="top"/>
    </xf>
    <xf numFmtId="0" fontId="8" fillId="4" borderId="0" xfId="0" applyFont="1" applyFill="1" applyBorder="1" applyAlignment="1">
      <alignment vertical="top"/>
    </xf>
    <xf numFmtId="0" fontId="8" fillId="4" borderId="15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center" vertical="top" wrapText="1"/>
    </xf>
    <xf numFmtId="49" fontId="8" fillId="4" borderId="12" xfId="0" applyNumberFormat="1" applyFont="1" applyFill="1" applyBorder="1" applyAlignment="1">
      <alignment horizontal="center" vertical="top" wrapText="1"/>
    </xf>
    <xf numFmtId="188" fontId="8" fillId="4" borderId="12" xfId="1" applyNumberFormat="1" applyFont="1" applyFill="1" applyBorder="1" applyAlignment="1">
      <alignment horizontal="center" vertical="top"/>
    </xf>
    <xf numFmtId="0" fontId="8" fillId="4" borderId="13" xfId="0" applyFont="1" applyFill="1" applyBorder="1" applyAlignment="1">
      <alignment vertical="top"/>
    </xf>
    <xf numFmtId="0" fontId="8" fillId="4" borderId="7" xfId="0" applyFont="1" applyFill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horizontal="center" vertical="top" wrapText="1"/>
    </xf>
    <xf numFmtId="188" fontId="8" fillId="4" borderId="6" xfId="1" applyNumberFormat="1" applyFont="1" applyFill="1" applyBorder="1" applyAlignment="1">
      <alignment horizontal="center" vertical="top"/>
    </xf>
    <xf numFmtId="0" fontId="8" fillId="0" borderId="2" xfId="0" quotePrefix="1" applyFont="1" applyBorder="1" applyAlignment="1">
      <alignment horizontal="center" vertical="top" wrapText="1"/>
    </xf>
    <xf numFmtId="0" fontId="22" fillId="2" borderId="5" xfId="0" applyFont="1" applyFill="1" applyBorder="1" applyAlignment="1">
      <alignment vertical="top"/>
    </xf>
    <xf numFmtId="0" fontId="8" fillId="4" borderId="15" xfId="0" applyFont="1" applyFill="1" applyBorder="1" applyAlignment="1">
      <alignment vertical="top" wrapText="1"/>
    </xf>
    <xf numFmtId="0" fontId="8" fillId="4" borderId="12" xfId="0" applyFont="1" applyFill="1" applyBorder="1" applyAlignment="1">
      <alignment horizontal="center" vertical="top"/>
    </xf>
    <xf numFmtId="0" fontId="8" fillId="4" borderId="12" xfId="2" applyFont="1" applyFill="1" applyBorder="1" applyAlignment="1">
      <alignment horizontal="center" vertical="top" wrapText="1"/>
    </xf>
    <xf numFmtId="14" fontId="8" fillId="4" borderId="12" xfId="0" applyNumberFormat="1" applyFont="1" applyFill="1" applyBorder="1" applyAlignment="1">
      <alignment horizontal="center" vertical="top" wrapText="1"/>
    </xf>
    <xf numFmtId="49" fontId="8" fillId="4" borderId="14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/>
    </xf>
    <xf numFmtId="0" fontId="8" fillId="4" borderId="6" xfId="2" applyFont="1" applyFill="1" applyBorder="1" applyAlignment="1">
      <alignment horizontal="center" vertical="top" wrapText="1"/>
    </xf>
    <xf numFmtId="188" fontId="6" fillId="0" borderId="0" xfId="1" applyNumberFormat="1" applyFont="1" applyBorder="1" applyAlignment="1">
      <alignment vertical="top"/>
    </xf>
    <xf numFmtId="188" fontId="6" fillId="6" borderId="1" xfId="1" applyNumberFormat="1" applyFont="1" applyFill="1" applyBorder="1" applyAlignment="1">
      <alignment vertical="top" wrapText="1"/>
    </xf>
    <xf numFmtId="49" fontId="8" fillId="2" borderId="3" xfId="0" applyNumberFormat="1" applyFont="1" applyFill="1" applyBorder="1" applyAlignment="1">
      <alignment horizontal="right" vertical="top"/>
    </xf>
    <xf numFmtId="0" fontId="8" fillId="2" borderId="4" xfId="0" applyFont="1" applyFill="1" applyBorder="1" applyAlignment="1">
      <alignment horizontal="center" vertical="top" wrapText="1"/>
    </xf>
    <xf numFmtId="188" fontId="6" fillId="2" borderId="1" xfId="1" applyNumberFormat="1" applyFont="1" applyFill="1" applyBorder="1" applyAlignment="1">
      <alignment vertical="top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horizontal="center" vertical="top" wrapText="1"/>
    </xf>
    <xf numFmtId="188" fontId="36" fillId="0" borderId="1" xfId="1" applyNumberFormat="1" applyFont="1" applyBorder="1" applyAlignment="1">
      <alignment vertical="top"/>
    </xf>
    <xf numFmtId="188" fontId="36" fillId="0" borderId="1" xfId="1" applyNumberFormat="1" applyFont="1" applyFill="1" applyBorder="1" applyAlignment="1">
      <alignment vertical="top"/>
    </xf>
    <xf numFmtId="0" fontId="36" fillId="0" borderId="0" xfId="0" applyFont="1" applyAlignment="1">
      <alignment vertical="top" wrapText="1"/>
    </xf>
    <xf numFmtId="0" fontId="9" fillId="0" borderId="12" xfId="0" applyFont="1" applyFill="1" applyBorder="1" applyAlignment="1">
      <alignment vertical="top"/>
    </xf>
    <xf numFmtId="0" fontId="9" fillId="0" borderId="3" xfId="0" applyFont="1" applyFill="1" applyBorder="1" applyAlignment="1">
      <alignment horizontal="right" vertical="top"/>
    </xf>
    <xf numFmtId="0" fontId="9" fillId="0" borderId="0" xfId="0" applyFont="1" applyAlignment="1">
      <alignment vertical="top"/>
    </xf>
    <xf numFmtId="0" fontId="8" fillId="0" borderId="13" xfId="0" applyFont="1" applyFill="1" applyBorder="1" applyAlignment="1">
      <alignment horizontal="right" vertical="top"/>
    </xf>
    <xf numFmtId="0" fontId="36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36" fillId="0" borderId="6" xfId="0" applyFont="1" applyBorder="1" applyAlignment="1">
      <alignment horizontal="center" vertical="top" wrapText="1"/>
    </xf>
    <xf numFmtId="188" fontId="36" fillId="0" borderId="6" xfId="1" applyNumberFormat="1" applyFont="1" applyFill="1" applyBorder="1" applyAlignment="1">
      <alignment vertical="top"/>
    </xf>
    <xf numFmtId="188" fontId="36" fillId="0" borderId="6" xfId="1" applyNumberFormat="1" applyFont="1" applyBorder="1" applyAlignment="1">
      <alignment vertical="top"/>
    </xf>
    <xf numFmtId="49" fontId="8" fillId="2" borderId="13" xfId="0" applyNumberFormat="1" applyFont="1" applyFill="1" applyBorder="1" applyAlignment="1">
      <alignment horizontal="right" vertical="top"/>
    </xf>
    <xf numFmtId="188" fontId="6" fillId="2" borderId="6" xfId="1" applyNumberFormat="1" applyFont="1" applyFill="1" applyBorder="1" applyAlignment="1">
      <alignment vertical="top"/>
    </xf>
    <xf numFmtId="188" fontId="6" fillId="2" borderId="1" xfId="1" applyNumberFormat="1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top"/>
    </xf>
    <xf numFmtId="49" fontId="8" fillId="0" borderId="4" xfId="0" applyNumberFormat="1" applyFont="1" applyBorder="1" applyAlignment="1">
      <alignment horizontal="left" vertical="top" wrapText="1"/>
    </xf>
    <xf numFmtId="49" fontId="36" fillId="0" borderId="1" xfId="0" applyNumberFormat="1" applyFont="1" applyBorder="1" applyAlignment="1">
      <alignment horizontal="center" vertical="top"/>
    </xf>
    <xf numFmtId="49" fontId="36" fillId="0" borderId="1" xfId="0" applyNumberFormat="1" applyFont="1" applyBorder="1" applyAlignment="1">
      <alignment horizontal="center" vertical="top" wrapText="1"/>
    </xf>
    <xf numFmtId="188" fontId="9" fillId="0" borderId="1" xfId="1" applyNumberFormat="1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0" fontId="10" fillId="0" borderId="0" xfId="0" applyFont="1" applyAlignment="1">
      <alignment vertical="top"/>
    </xf>
    <xf numFmtId="49" fontId="8" fillId="0" borderId="7" xfId="0" applyNumberFormat="1" applyFont="1" applyBorder="1" applyAlignment="1">
      <alignment horizontal="left" vertical="top" wrapText="1"/>
    </xf>
    <xf numFmtId="49" fontId="36" fillId="0" borderId="6" xfId="0" applyNumberFormat="1" applyFont="1" applyBorder="1" applyAlignment="1">
      <alignment horizontal="center" vertical="top"/>
    </xf>
    <xf numFmtId="49" fontId="36" fillId="0" borderId="6" xfId="0" applyNumberFormat="1" applyFont="1" applyBorder="1" applyAlignment="1">
      <alignment horizontal="center" vertical="top" wrapText="1"/>
    </xf>
    <xf numFmtId="188" fontId="10" fillId="0" borderId="6" xfId="1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9" fontId="8" fillId="4" borderId="4" xfId="0" applyNumberFormat="1" applyFont="1" applyFill="1" applyBorder="1" applyAlignment="1">
      <alignment horizontal="left" vertical="top" wrapText="1"/>
    </xf>
    <xf numFmtId="0" fontId="36" fillId="4" borderId="1" xfId="0" applyFont="1" applyFill="1" applyBorder="1" applyAlignment="1">
      <alignment horizontal="center" vertical="top"/>
    </xf>
    <xf numFmtId="0" fontId="36" fillId="4" borderId="1" xfId="0" applyFont="1" applyFill="1" applyBorder="1" applyAlignment="1">
      <alignment horizontal="center" vertical="top" wrapText="1"/>
    </xf>
    <xf numFmtId="188" fontId="36" fillId="4" borderId="1" xfId="1" applyNumberFormat="1" applyFont="1" applyFill="1" applyBorder="1" applyAlignment="1">
      <alignment vertical="top"/>
    </xf>
    <xf numFmtId="0" fontId="8" fillId="3" borderId="0" xfId="0" applyFont="1" applyFill="1" applyAlignment="1">
      <alignment vertical="top"/>
    </xf>
    <xf numFmtId="0" fontId="8" fillId="4" borderId="5" xfId="0" applyFont="1" applyFill="1" applyBorder="1" applyAlignment="1">
      <alignment vertical="top" wrapText="1"/>
    </xf>
    <xf numFmtId="188" fontId="9" fillId="0" borderId="6" xfId="1" applyNumberFormat="1" applyFont="1" applyFill="1" applyBorder="1" applyAlignment="1">
      <alignment vertical="top"/>
    </xf>
    <xf numFmtId="0" fontId="8" fillId="4" borderId="4" xfId="2" applyFont="1" applyFill="1" applyBorder="1" applyAlignment="1">
      <alignment vertical="top" wrapText="1"/>
    </xf>
    <xf numFmtId="0" fontId="8" fillId="0" borderId="4" xfId="2" applyFont="1" applyBorder="1" applyAlignment="1">
      <alignment vertical="top" wrapText="1"/>
    </xf>
    <xf numFmtId="0" fontId="8" fillId="2" borderId="4" xfId="2" applyFont="1" applyFill="1" applyBorder="1" applyAlignment="1">
      <alignment vertical="top" wrapText="1"/>
    </xf>
    <xf numFmtId="0" fontId="36" fillId="2" borderId="1" xfId="0" applyFont="1" applyFill="1" applyBorder="1" applyAlignment="1">
      <alignment horizontal="center" vertical="top"/>
    </xf>
    <xf numFmtId="0" fontId="36" fillId="2" borderId="3" xfId="0" applyFont="1" applyFill="1" applyBorder="1" applyAlignment="1">
      <alignment horizontal="center" vertical="top" wrapText="1"/>
    </xf>
    <xf numFmtId="188" fontId="37" fillId="2" borderId="1" xfId="1" applyNumberFormat="1" applyFont="1" applyFill="1" applyBorder="1" applyAlignment="1">
      <alignment vertical="top"/>
    </xf>
    <xf numFmtId="49" fontId="8" fillId="3" borderId="3" xfId="0" applyNumberFormat="1" applyFont="1" applyFill="1" applyBorder="1" applyAlignment="1">
      <alignment horizontal="center" vertical="top"/>
    </xf>
    <xf numFmtId="0" fontId="8" fillId="3" borderId="5" xfId="0" applyFont="1" applyFill="1" applyBorder="1" applyAlignment="1">
      <alignment vertical="top"/>
    </xf>
    <xf numFmtId="49" fontId="8" fillId="3" borderId="4" xfId="0" applyNumberFormat="1" applyFont="1" applyFill="1" applyBorder="1" applyAlignment="1">
      <alignment horizontal="left" vertical="top" wrapText="1"/>
    </xf>
    <xf numFmtId="49" fontId="36" fillId="3" borderId="1" xfId="0" applyNumberFormat="1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188" fontId="36" fillId="3" borderId="1" xfId="1" applyNumberFormat="1" applyFont="1" applyFill="1" applyBorder="1" applyAlignment="1">
      <alignment vertical="top"/>
    </xf>
    <xf numFmtId="0" fontId="6" fillId="5" borderId="5" xfId="0" applyFont="1" applyFill="1" applyBorder="1" applyAlignment="1">
      <alignment vertical="top" wrapText="1"/>
    </xf>
    <xf numFmtId="49" fontId="8" fillId="5" borderId="4" xfId="0" applyNumberFormat="1" applyFont="1" applyFill="1" applyBorder="1" applyAlignment="1">
      <alignment horizontal="left" vertical="top" wrapText="1"/>
    </xf>
    <xf numFmtId="0" fontId="36" fillId="5" borderId="1" xfId="0" applyFont="1" applyFill="1" applyBorder="1" applyAlignment="1">
      <alignment horizontal="center" vertical="top"/>
    </xf>
    <xf numFmtId="0" fontId="36" fillId="5" borderId="3" xfId="0" applyFont="1" applyFill="1" applyBorder="1" applyAlignment="1">
      <alignment horizontal="center" vertical="top" wrapText="1"/>
    </xf>
    <xf numFmtId="188" fontId="37" fillId="5" borderId="1" xfId="1" applyNumberFormat="1" applyFont="1" applyFill="1" applyBorder="1" applyAlignment="1">
      <alignment vertical="top"/>
    </xf>
    <xf numFmtId="49" fontId="8" fillId="2" borderId="4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right" vertical="top"/>
    </xf>
    <xf numFmtId="0" fontId="8" fillId="3" borderId="4" xfId="0" applyFont="1" applyFill="1" applyBorder="1" applyAlignment="1">
      <alignment horizontal="left" vertical="top" wrapText="1"/>
    </xf>
    <xf numFmtId="49" fontId="8" fillId="2" borderId="7" xfId="0" applyNumberFormat="1" applyFont="1" applyFill="1" applyBorder="1" applyAlignment="1">
      <alignment horizontal="left" vertical="top" wrapText="1"/>
    </xf>
    <xf numFmtId="0" fontId="36" fillId="2" borderId="6" xfId="0" applyFont="1" applyFill="1" applyBorder="1" applyAlignment="1">
      <alignment horizontal="center" vertical="top"/>
    </xf>
    <xf numFmtId="0" fontId="36" fillId="2" borderId="13" xfId="0" applyFont="1" applyFill="1" applyBorder="1" applyAlignment="1">
      <alignment horizontal="center" vertical="top" wrapText="1"/>
    </xf>
    <xf numFmtId="188" fontId="37" fillId="2" borderId="6" xfId="1" applyNumberFormat="1" applyFont="1" applyFill="1" applyBorder="1" applyAlignment="1">
      <alignment vertical="top"/>
    </xf>
    <xf numFmtId="188" fontId="36" fillId="0" borderId="10" xfId="1" applyNumberFormat="1" applyFont="1" applyBorder="1" applyAlignment="1">
      <alignment vertical="top"/>
    </xf>
    <xf numFmtId="188" fontId="36" fillId="0" borderId="0" xfId="1" applyNumberFormat="1" applyFont="1" applyAlignment="1">
      <alignment vertical="top"/>
    </xf>
    <xf numFmtId="0" fontId="9" fillId="0" borderId="13" xfId="0" applyFont="1" applyFill="1" applyBorder="1" applyAlignment="1">
      <alignment horizontal="right" vertical="top"/>
    </xf>
    <xf numFmtId="0" fontId="6" fillId="9" borderId="3" xfId="0" applyFont="1" applyFill="1" applyBorder="1" applyAlignment="1">
      <alignment vertical="top"/>
    </xf>
    <xf numFmtId="0" fontId="6" fillId="9" borderId="5" xfId="0" applyFont="1" applyFill="1" applyBorder="1" applyAlignment="1">
      <alignment vertical="top"/>
    </xf>
    <xf numFmtId="0" fontId="8" fillId="9" borderId="4" xfId="0" applyFont="1" applyFill="1" applyBorder="1" applyAlignment="1">
      <alignment vertical="top" wrapText="1"/>
    </xf>
    <xf numFmtId="0" fontId="8" fillId="9" borderId="1" xfId="0" applyFont="1" applyFill="1" applyBorder="1" applyAlignment="1">
      <alignment horizontal="center" vertical="top"/>
    </xf>
    <xf numFmtId="0" fontId="8" fillId="9" borderId="1" xfId="0" applyFont="1" applyFill="1" applyBorder="1" applyAlignment="1">
      <alignment horizontal="center" vertical="top" wrapText="1"/>
    </xf>
    <xf numFmtId="0" fontId="8" fillId="9" borderId="3" xfId="0" applyFont="1" applyFill="1" applyBorder="1" applyAlignment="1">
      <alignment horizontal="center" vertical="top" wrapText="1"/>
    </xf>
    <xf numFmtId="188" fontId="6" fillId="9" borderId="1" xfId="1" applyNumberFormat="1" applyFont="1" applyFill="1" applyBorder="1" applyAlignment="1">
      <alignment vertical="top"/>
    </xf>
    <xf numFmtId="0" fontId="8" fillId="2" borderId="1" xfId="2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right" vertical="top"/>
    </xf>
    <xf numFmtId="0" fontId="6" fillId="9" borderId="13" xfId="0" applyFont="1" applyFill="1" applyBorder="1" applyAlignment="1">
      <alignment vertical="top"/>
    </xf>
    <xf numFmtId="0" fontId="6" fillId="9" borderId="2" xfId="0" applyFont="1" applyFill="1" applyBorder="1" applyAlignment="1">
      <alignment vertical="top"/>
    </xf>
    <xf numFmtId="0" fontId="8" fillId="9" borderId="7" xfId="0" applyFont="1" applyFill="1" applyBorder="1" applyAlignment="1">
      <alignment vertical="top" wrapText="1"/>
    </xf>
    <xf numFmtId="0" fontId="8" fillId="9" borderId="6" xfId="0" applyFont="1" applyFill="1" applyBorder="1" applyAlignment="1">
      <alignment horizontal="center" vertical="top"/>
    </xf>
    <xf numFmtId="0" fontId="8" fillId="9" borderId="6" xfId="0" applyFont="1" applyFill="1" applyBorder="1" applyAlignment="1">
      <alignment horizontal="center" vertical="top" wrapText="1"/>
    </xf>
    <xf numFmtId="0" fontId="8" fillId="9" borderId="13" xfId="0" applyFont="1" applyFill="1" applyBorder="1" applyAlignment="1">
      <alignment horizontal="center" vertical="top" wrapText="1"/>
    </xf>
    <xf numFmtId="188" fontId="6" fillId="9" borderId="6" xfId="1" applyNumberFormat="1" applyFont="1" applyFill="1" applyBorder="1" applyAlignment="1">
      <alignment vertical="top"/>
    </xf>
    <xf numFmtId="1" fontId="8" fillId="2" borderId="4" xfId="0" applyNumberFormat="1" applyFont="1" applyFill="1" applyBorder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center" vertical="top" wrapText="1"/>
    </xf>
    <xf numFmtId="15" fontId="8" fillId="2" borderId="3" xfId="0" applyNumberFormat="1" applyFont="1" applyFill="1" applyBorder="1" applyAlignment="1">
      <alignment horizontal="center" vertical="top" wrapText="1"/>
    </xf>
    <xf numFmtId="0" fontId="10" fillId="0" borderId="1" xfId="11" applyFont="1" applyBorder="1" applyAlignment="1">
      <alignment horizontal="center" vertical="top" wrapText="1"/>
    </xf>
    <xf numFmtId="188" fontId="36" fillId="0" borderId="1" xfId="1" applyNumberFormat="1" applyFont="1" applyBorder="1" applyAlignment="1">
      <alignment horizontal="center" vertical="top" wrapText="1"/>
    </xf>
    <xf numFmtId="0" fontId="8" fillId="2" borderId="4" xfId="0" applyFont="1" applyFill="1" applyBorder="1" applyAlignment="1">
      <alignment vertical="top"/>
    </xf>
    <xf numFmtId="188" fontId="8" fillId="2" borderId="1" xfId="1" applyNumberFormat="1" applyFont="1" applyFill="1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8" fillId="0" borderId="15" xfId="0" applyFont="1" applyBorder="1" applyAlignment="1">
      <alignment vertical="top"/>
    </xf>
    <xf numFmtId="49" fontId="8" fillId="2" borderId="7" xfId="0" applyNumberFormat="1" applyFont="1" applyFill="1" applyBorder="1" applyAlignment="1">
      <alignment horizontal="left" vertical="top"/>
    </xf>
    <xf numFmtId="0" fontId="8" fillId="2" borderId="6" xfId="0" applyFont="1" applyFill="1" applyBorder="1" applyAlignment="1">
      <alignment vertical="top" wrapText="1"/>
    </xf>
    <xf numFmtId="0" fontId="9" fillId="0" borderId="15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36" fillId="0" borderId="4" xfId="0" applyFont="1" applyBorder="1" applyAlignment="1">
      <alignment horizontal="left" vertical="top" wrapText="1"/>
    </xf>
    <xf numFmtId="0" fontId="8" fillId="0" borderId="7" xfId="2" applyFont="1" applyBorder="1" applyAlignment="1">
      <alignment vertical="top" wrapText="1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/>
    <xf numFmtId="0" fontId="8" fillId="0" borderId="12" xfId="0" applyFont="1" applyBorder="1"/>
    <xf numFmtId="0" fontId="8" fillId="0" borderId="3" xfId="0" applyFont="1" applyBorder="1"/>
    <xf numFmtId="0" fontId="8" fillId="0" borderId="13" xfId="0" applyFont="1" applyBorder="1"/>
    <xf numFmtId="0" fontId="8" fillId="0" borderId="6" xfId="0" applyFont="1" applyBorder="1"/>
    <xf numFmtId="0" fontId="8" fillId="0" borderId="1" xfId="0" applyFont="1" applyFill="1" applyBorder="1" applyAlignment="1">
      <alignment vertical="top"/>
    </xf>
    <xf numFmtId="0" fontId="6" fillId="5" borderId="6" xfId="0" applyFont="1" applyFill="1" applyBorder="1" applyAlignment="1">
      <alignment vertical="top"/>
    </xf>
    <xf numFmtId="188" fontId="6" fillId="5" borderId="6" xfId="1" applyNumberFormat="1" applyFont="1" applyFill="1" applyBorder="1" applyAlignment="1">
      <alignment vertical="top"/>
    </xf>
    <xf numFmtId="0" fontId="6" fillId="8" borderId="1" xfId="6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191" fontId="6" fillId="2" borderId="1" xfId="6" applyNumberFormat="1" applyFont="1" applyFill="1" applyBorder="1" applyAlignment="1">
      <alignment vertical="top"/>
    </xf>
    <xf numFmtId="188" fontId="8" fillId="4" borderId="1" xfId="1" applyNumberFormat="1" applyFont="1" applyFill="1" applyBorder="1" applyAlignment="1">
      <alignment vertical="top"/>
    </xf>
    <xf numFmtId="0" fontId="0" fillId="2" borderId="1" xfId="0" applyFont="1" applyFill="1" applyBorder="1"/>
    <xf numFmtId="0" fontId="0" fillId="0" borderId="12" xfId="0" applyFont="1" applyFill="1" applyBorder="1"/>
    <xf numFmtId="0" fontId="8" fillId="4" borderId="4" xfId="0" applyFont="1" applyFill="1" applyBorder="1" applyAlignment="1">
      <alignment vertical="top"/>
    </xf>
    <xf numFmtId="188" fontId="18" fillId="0" borderId="1" xfId="1" applyNumberFormat="1" applyFont="1" applyFill="1" applyBorder="1" applyAlignment="1">
      <alignment horizontal="center" vertical="top"/>
    </xf>
    <xf numFmtId="191" fontId="12" fillId="2" borderId="1" xfId="6" applyNumberFormat="1" applyFont="1" applyFill="1" applyBorder="1" applyAlignment="1">
      <alignment vertical="top"/>
    </xf>
    <xf numFmtId="188" fontId="18" fillId="4" borderId="1" xfId="1" applyNumberFormat="1" applyFont="1" applyFill="1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vertical="top"/>
    </xf>
    <xf numFmtId="0" fontId="23" fillId="0" borderId="3" xfId="0" applyFont="1" applyFill="1" applyBorder="1" applyAlignment="1">
      <alignment vertical="top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188" fontId="2" fillId="5" borderId="1" xfId="1" applyNumberFormat="1" applyFont="1" applyFill="1" applyBorder="1" applyAlignment="1">
      <alignment horizontal="center" vertical="center"/>
    </xf>
    <xf numFmtId="188" fontId="3" fillId="0" borderId="4" xfId="1" applyNumberFormat="1" applyFont="1" applyBorder="1" applyAlignment="1">
      <alignment horizontal="center" vertical="top"/>
    </xf>
    <xf numFmtId="49" fontId="3" fillId="0" borderId="13" xfId="0" applyNumberFormat="1" applyFont="1" applyBorder="1" applyAlignment="1">
      <alignment horizontal="center" vertical="top" wrapText="1"/>
    </xf>
    <xf numFmtId="188" fontId="3" fillId="0" borderId="7" xfId="1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 wrapText="1"/>
    </xf>
    <xf numFmtId="188" fontId="3" fillId="0" borderId="8" xfId="1" applyNumberFormat="1" applyFont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 vertical="top" wrapText="1"/>
    </xf>
    <xf numFmtId="188" fontId="3" fillId="0" borderId="15" xfId="1" applyNumberFormat="1" applyFont="1" applyBorder="1" applyAlignment="1">
      <alignment horizontal="center" vertical="top"/>
    </xf>
    <xf numFmtId="0" fontId="2" fillId="0" borderId="0" xfId="0" applyFont="1" applyBorder="1"/>
    <xf numFmtId="49" fontId="8" fillId="2" borderId="11" xfId="0" applyNumberFormat="1" applyFont="1" applyFill="1" applyBorder="1" applyAlignment="1">
      <alignment horizontal="center" vertical="top"/>
    </xf>
    <xf numFmtId="0" fontId="8" fillId="2" borderId="9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10" xfId="0" applyFont="1" applyFill="1" applyBorder="1" applyAlignment="1">
      <alignment horizontal="center" vertical="top"/>
    </xf>
    <xf numFmtId="0" fontId="10" fillId="0" borderId="1" xfId="0" applyFont="1" applyBorder="1" applyAlignment="1"/>
    <xf numFmtId="0" fontId="10" fillId="0" borderId="6" xfId="0" applyFont="1" applyBorder="1" applyAlignment="1"/>
    <xf numFmtId="0" fontId="10" fillId="0" borderId="12" xfId="0" applyFont="1" applyBorder="1" applyAlignment="1"/>
    <xf numFmtId="0" fontId="10" fillId="0" borderId="10" xfId="0" applyFont="1" applyBorder="1" applyAlignment="1"/>
    <xf numFmtId="0" fontId="10" fillId="0" borderId="3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2" fontId="10" fillId="0" borderId="5" xfId="0" applyNumberFormat="1" applyFont="1" applyBorder="1" applyAlignment="1">
      <alignment vertical="top"/>
    </xf>
    <xf numFmtId="43" fontId="39" fillId="0" borderId="1" xfId="1" applyFont="1" applyFill="1" applyBorder="1" applyAlignment="1">
      <alignment horizontal="center" vertical="top" wrapText="1"/>
    </xf>
    <xf numFmtId="43" fontId="40" fillId="0" borderId="1" xfId="1" applyFont="1" applyFill="1" applyBorder="1" applyAlignment="1">
      <alignment horizontal="center" vertical="top" wrapText="1"/>
    </xf>
    <xf numFmtId="188" fontId="40" fillId="0" borderId="1" xfId="1" applyNumberFormat="1" applyFont="1" applyFill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top" wrapText="1"/>
    </xf>
    <xf numFmtId="188" fontId="43" fillId="0" borderId="1" xfId="1" applyNumberFormat="1" applyFont="1" applyFill="1" applyBorder="1" applyAlignment="1">
      <alignment horizontal="center" vertical="top"/>
    </xf>
    <xf numFmtId="188" fontId="43" fillId="0" borderId="1" xfId="1" applyNumberFormat="1" applyFont="1" applyFill="1" applyBorder="1" applyAlignment="1">
      <alignment vertical="top"/>
    </xf>
    <xf numFmtId="188" fontId="43" fillId="0" borderId="1" xfId="1" applyNumberFormat="1" applyFont="1" applyFill="1" applyBorder="1" applyAlignment="1">
      <alignment horizontal="center" vertical="top" wrapText="1"/>
    </xf>
    <xf numFmtId="49" fontId="8" fillId="4" borderId="11" xfId="0" applyNumberFormat="1" applyFont="1" applyFill="1" applyBorder="1" applyAlignment="1">
      <alignment horizontal="center" vertical="top"/>
    </xf>
    <xf numFmtId="0" fontId="8" fillId="4" borderId="9" xfId="0" applyFont="1" applyFill="1" applyBorder="1" applyAlignment="1">
      <alignment vertical="top"/>
    </xf>
    <xf numFmtId="0" fontId="8" fillId="4" borderId="11" xfId="0" applyFont="1" applyFill="1" applyBorder="1" applyAlignment="1">
      <alignment horizontal="center" vertical="top" wrapText="1"/>
    </xf>
    <xf numFmtId="188" fontId="6" fillId="4" borderId="10" xfId="1" applyNumberFormat="1" applyFont="1" applyFill="1" applyBorder="1" applyAlignment="1">
      <alignment horizontal="center" vertical="top"/>
    </xf>
    <xf numFmtId="0" fontId="8" fillId="0" borderId="15" xfId="0" applyFont="1" applyFill="1" applyBorder="1"/>
    <xf numFmtId="0" fontId="24" fillId="0" borderId="15" xfId="0" applyFont="1" applyBorder="1"/>
    <xf numFmtId="0" fontId="10" fillId="0" borderId="13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2" fontId="10" fillId="0" borderId="2" xfId="0" applyNumberFormat="1" applyFont="1" applyBorder="1" applyAlignment="1">
      <alignment vertical="top"/>
    </xf>
    <xf numFmtId="188" fontId="43" fillId="0" borderId="6" xfId="1" applyNumberFormat="1" applyFont="1" applyFill="1" applyBorder="1" applyAlignment="1">
      <alignment vertical="top"/>
    </xf>
    <xf numFmtId="0" fontId="10" fillId="0" borderId="5" xfId="0" applyFont="1" applyBorder="1" applyAlignment="1">
      <alignment vertical="top" wrapText="1"/>
    </xf>
    <xf numFmtId="49" fontId="8" fillId="0" borderId="12" xfId="0" applyNumberFormat="1" applyFont="1" applyFill="1" applyBorder="1" applyAlignment="1">
      <alignment horizontal="center" vertical="top"/>
    </xf>
    <xf numFmtId="0" fontId="24" fillId="0" borderId="10" xfId="0" applyFont="1" applyFill="1" applyBorder="1" applyAlignment="1">
      <alignment horizontal="center" vertical="top"/>
    </xf>
    <xf numFmtId="0" fontId="31" fillId="2" borderId="3" xfId="0" applyFont="1" applyFill="1" applyBorder="1" applyAlignment="1">
      <alignment vertical="top"/>
    </xf>
    <xf numFmtId="188" fontId="31" fillId="2" borderId="1" xfId="1" applyNumberFormat="1" applyFont="1" applyFill="1" applyBorder="1" applyAlignment="1">
      <alignment horizontal="center" vertical="top"/>
    </xf>
    <xf numFmtId="49" fontId="24" fillId="4" borderId="3" xfId="0" applyNumberFormat="1" applyFont="1" applyFill="1" applyBorder="1" applyAlignment="1">
      <alignment horizontal="center" vertical="top"/>
    </xf>
    <xf numFmtId="0" fontId="24" fillId="4" borderId="5" xfId="0" applyFont="1" applyFill="1" applyBorder="1" applyAlignment="1">
      <alignment horizontal="left" vertical="top"/>
    </xf>
    <xf numFmtId="0" fontId="24" fillId="4" borderId="1" xfId="0" applyFont="1" applyFill="1" applyBorder="1" applyAlignment="1">
      <alignment horizontal="center" vertical="top" wrapText="1"/>
    </xf>
    <xf numFmtId="188" fontId="31" fillId="4" borderId="1" xfId="1" applyNumberFormat="1" applyFont="1" applyFill="1" applyBorder="1" applyAlignment="1">
      <alignment vertical="top"/>
    </xf>
    <xf numFmtId="0" fontId="24" fillId="0" borderId="7" xfId="0" applyFont="1" applyFill="1" applyBorder="1" applyAlignment="1">
      <alignment vertical="top" wrapText="1"/>
    </xf>
    <xf numFmtId="188" fontId="24" fillId="0" borderId="1" xfId="1" applyNumberFormat="1" applyFont="1" applyBorder="1" applyAlignment="1">
      <alignment vertical="top"/>
    </xf>
    <xf numFmtId="0" fontId="24" fillId="0" borderId="8" xfId="0" applyFont="1" applyFill="1" applyBorder="1" applyAlignment="1">
      <alignment vertical="top" wrapText="1"/>
    </xf>
    <xf numFmtId="0" fontId="24" fillId="0" borderId="2" xfId="0" applyFont="1" applyFill="1" applyBorder="1" applyAlignment="1">
      <alignment vertical="top"/>
    </xf>
    <xf numFmtId="0" fontId="24" fillId="0" borderId="6" xfId="0" applyFont="1" applyFill="1" applyBorder="1" applyAlignment="1">
      <alignment horizontal="center" vertical="top"/>
    </xf>
    <xf numFmtId="188" fontId="24" fillId="0" borderId="6" xfId="1" applyNumberFormat="1" applyFont="1" applyBorder="1" applyAlignment="1">
      <alignment vertical="top"/>
    </xf>
    <xf numFmtId="0" fontId="24" fillId="0" borderId="1" xfId="0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0" fontId="24" fillId="4" borderId="5" xfId="0" applyFont="1" applyFill="1" applyBorder="1" applyAlignment="1">
      <alignment vertical="top"/>
    </xf>
    <xf numFmtId="49" fontId="24" fillId="4" borderId="13" xfId="0" applyNumberFormat="1" applyFont="1" applyFill="1" applyBorder="1" applyAlignment="1">
      <alignment horizontal="center" vertical="top"/>
    </xf>
    <xf numFmtId="0" fontId="24" fillId="4" borderId="2" xfId="0" applyFont="1" applyFill="1" applyBorder="1" applyAlignment="1">
      <alignment vertical="top"/>
    </xf>
    <xf numFmtId="0" fontId="24" fillId="4" borderId="6" xfId="0" applyFont="1" applyFill="1" applyBorder="1" applyAlignment="1">
      <alignment horizontal="center" vertical="top" wrapText="1"/>
    </xf>
    <xf numFmtId="188" fontId="31" fillId="4" borderId="6" xfId="1" applyNumberFormat="1" applyFont="1" applyFill="1" applyBorder="1" applyAlignment="1">
      <alignment vertical="top"/>
    </xf>
    <xf numFmtId="0" fontId="24" fillId="0" borderId="12" xfId="0" applyFont="1" applyFill="1" applyBorder="1" applyAlignment="1">
      <alignment vertical="top"/>
    </xf>
    <xf numFmtId="188" fontId="31" fillId="4" borderId="1" xfId="1" applyNumberFormat="1" applyFont="1" applyFill="1" applyBorder="1" applyAlignment="1">
      <alignment horizontal="left" vertical="top"/>
    </xf>
    <xf numFmtId="0" fontId="31" fillId="5" borderId="13" xfId="0" applyFont="1" applyFill="1" applyBorder="1" applyAlignment="1">
      <alignment vertical="top"/>
    </xf>
    <xf numFmtId="0" fontId="31" fillId="5" borderId="2" xfId="0" applyFont="1" applyFill="1" applyBorder="1" applyAlignment="1">
      <alignment vertical="top"/>
    </xf>
    <xf numFmtId="0" fontId="31" fillId="5" borderId="6" xfId="0" applyFont="1" applyFill="1" applyBorder="1" applyAlignment="1">
      <alignment horizontal="center" vertical="top" wrapText="1"/>
    </xf>
    <xf numFmtId="188" fontId="31" fillId="5" borderId="6" xfId="1" applyNumberFormat="1" applyFont="1" applyFill="1" applyBorder="1" applyAlignment="1">
      <alignment vertical="top"/>
    </xf>
    <xf numFmtId="188" fontId="24" fillId="0" borderId="1" xfId="1" applyNumberFormat="1" applyFont="1" applyFill="1" applyBorder="1" applyAlignment="1">
      <alignment vertical="top"/>
    </xf>
    <xf numFmtId="0" fontId="31" fillId="5" borderId="3" xfId="0" applyFont="1" applyFill="1" applyBorder="1" applyAlignment="1">
      <alignment vertical="top"/>
    </xf>
    <xf numFmtId="0" fontId="31" fillId="5" borderId="5" xfId="0" applyFont="1" applyFill="1" applyBorder="1" applyAlignment="1">
      <alignment vertical="top"/>
    </xf>
    <xf numFmtId="0" fontId="31" fillId="5" borderId="1" xfId="0" applyFont="1" applyFill="1" applyBorder="1" applyAlignment="1">
      <alignment horizontal="center" vertical="top" wrapText="1"/>
    </xf>
    <xf numFmtId="188" fontId="31" fillId="5" borderId="1" xfId="1" applyNumberFormat="1" applyFont="1" applyFill="1" applyBorder="1" applyAlignment="1">
      <alignment vertical="top"/>
    </xf>
    <xf numFmtId="0" fontId="3" fillId="4" borderId="4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 wrapText="1"/>
    </xf>
    <xf numFmtId="188" fontId="3" fillId="4" borderId="1" xfId="1" applyNumberFormat="1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15" xfId="0" applyFont="1" applyFill="1" applyBorder="1"/>
    <xf numFmtId="0" fontId="24" fillId="0" borderId="3" xfId="0" applyFont="1" applyBorder="1" applyAlignment="1">
      <alignment vertical="top"/>
    </xf>
    <xf numFmtId="0" fontId="24" fillId="0" borderId="1" xfId="0" applyFont="1" applyBorder="1" applyAlignment="1">
      <alignment horizontal="center" vertical="top"/>
    </xf>
    <xf numFmtId="0" fontId="24" fillId="0" borderId="2" xfId="0" applyFont="1" applyBorder="1" applyAlignment="1">
      <alignment vertical="top"/>
    </xf>
    <xf numFmtId="0" fontId="24" fillId="0" borderId="6" xfId="0" applyFont="1" applyBorder="1" applyAlignment="1">
      <alignment horizontal="center" vertical="top"/>
    </xf>
    <xf numFmtId="43" fontId="41" fillId="0" borderId="6" xfId="1" applyFont="1" applyFill="1" applyBorder="1" applyAlignment="1">
      <alignment horizontal="center" vertical="top" wrapText="1"/>
    </xf>
    <xf numFmtId="2" fontId="24" fillId="0" borderId="5" xfId="0" applyNumberFormat="1" applyFont="1" applyBorder="1" applyAlignment="1">
      <alignment vertical="top"/>
    </xf>
    <xf numFmtId="2" fontId="24" fillId="0" borderId="2" xfId="0" applyNumberFormat="1" applyFont="1" applyBorder="1" applyAlignment="1">
      <alignment vertical="top"/>
    </xf>
    <xf numFmtId="188" fontId="28" fillId="0" borderId="6" xfId="1" applyNumberFormat="1" applyFont="1" applyFill="1" applyBorder="1" applyAlignment="1">
      <alignment horizontal="center" vertical="top" wrapText="1"/>
    </xf>
    <xf numFmtId="188" fontId="43" fillId="0" borderId="6" xfId="1" applyNumberFormat="1" applyFont="1" applyFill="1" applyBorder="1" applyAlignment="1">
      <alignment horizontal="center" vertical="top"/>
    </xf>
    <xf numFmtId="0" fontId="24" fillId="0" borderId="11" xfId="0" applyFont="1" applyFill="1" applyBorder="1" applyAlignment="1">
      <alignment horizontal="center" vertical="top"/>
    </xf>
    <xf numFmtId="0" fontId="27" fillId="0" borderId="14" xfId="0" applyFont="1" applyFill="1" applyBorder="1"/>
    <xf numFmtId="0" fontId="24" fillId="0" borderId="14" xfId="0" applyFont="1" applyBorder="1" applyAlignment="1"/>
    <xf numFmtId="0" fontId="24" fillId="0" borderId="13" xfId="0" applyFont="1" applyBorder="1" applyAlignment="1"/>
    <xf numFmtId="0" fontId="24" fillId="0" borderId="11" xfId="0" applyFont="1" applyBorder="1" applyAlignment="1"/>
    <xf numFmtId="0" fontId="24" fillId="0" borderId="3" xfId="0" applyFont="1" applyBorder="1" applyAlignment="1"/>
    <xf numFmtId="0" fontId="31" fillId="6" borderId="10" xfId="0" applyFont="1" applyFill="1" applyBorder="1" applyAlignment="1">
      <alignment vertical="top"/>
    </xf>
    <xf numFmtId="0" fontId="31" fillId="6" borderId="10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188" fontId="31" fillId="6" borderId="10" xfId="1" applyNumberFormat="1" applyFont="1" applyFill="1" applyBorder="1" applyAlignment="1">
      <alignment horizontal="left" vertical="top" wrapText="1"/>
    </xf>
    <xf numFmtId="0" fontId="41" fillId="0" borderId="0" xfId="0" applyFont="1" applyBorder="1" applyAlignment="1">
      <alignment wrapText="1"/>
    </xf>
    <xf numFmtId="2" fontId="24" fillId="0" borderId="0" xfId="0" applyNumberFormat="1" applyFont="1" applyFill="1" applyBorder="1" applyAlignment="1">
      <alignment vertical="top"/>
    </xf>
    <xf numFmtId="188" fontId="24" fillId="0" borderId="0" xfId="1" applyNumberFormat="1" applyFont="1" applyBorder="1" applyAlignment="1">
      <alignment horizontal="center" vertical="top"/>
    </xf>
    <xf numFmtId="15" fontId="24" fillId="0" borderId="0" xfId="0" applyNumberFormat="1" applyFont="1" applyFill="1" applyBorder="1" applyAlignment="1">
      <alignment horizontal="center" vertical="top" wrapText="1"/>
    </xf>
    <xf numFmtId="0" fontId="41" fillId="0" borderId="0" xfId="0" applyFont="1" applyBorder="1" applyAlignment="1">
      <alignment vertical="top" wrapText="1"/>
    </xf>
    <xf numFmtId="0" fontId="24" fillId="0" borderId="0" xfId="0" applyFont="1" applyBorder="1" applyAlignment="1">
      <alignment wrapText="1"/>
    </xf>
    <xf numFmtId="17" fontId="24" fillId="0" borderId="0" xfId="0" applyNumberFormat="1" applyFont="1" applyFill="1" applyBorder="1" applyAlignment="1">
      <alignment horizontal="center" vertical="top" wrapText="1"/>
    </xf>
    <xf numFmtId="188" fontId="3" fillId="4" borderId="0" xfId="1" applyNumberFormat="1" applyFont="1" applyFill="1" applyBorder="1" applyAlignment="1">
      <alignment vertical="top"/>
    </xf>
    <xf numFmtId="0" fontId="2" fillId="5" borderId="0" xfId="0" applyFont="1" applyFill="1" applyBorder="1" applyAlignment="1">
      <alignment vertical="top"/>
    </xf>
    <xf numFmtId="188" fontId="44" fillId="0" borderId="0" xfId="1" applyNumberFormat="1" applyFont="1" applyFill="1" applyBorder="1" applyAlignment="1">
      <alignment horizontal="center" vertical="top"/>
    </xf>
    <xf numFmtId="188" fontId="44" fillId="0" borderId="0" xfId="1" applyNumberFormat="1" applyFont="1" applyFill="1" applyBorder="1" applyAlignment="1">
      <alignment vertical="top"/>
    </xf>
    <xf numFmtId="188" fontId="44" fillId="0" borderId="0" xfId="1" applyNumberFormat="1" applyFont="1" applyFill="1" applyBorder="1" applyAlignment="1">
      <alignment horizontal="center" vertical="top" wrapText="1"/>
    </xf>
    <xf numFmtId="2" fontId="24" fillId="0" borderId="0" xfId="0" applyNumberFormat="1" applyFont="1" applyBorder="1" applyAlignment="1">
      <alignment vertical="top"/>
    </xf>
    <xf numFmtId="188" fontId="3" fillId="4" borderId="15" xfId="1" applyNumberFormat="1" applyFont="1" applyFill="1" applyBorder="1" applyAlignment="1">
      <alignment vertical="top"/>
    </xf>
    <xf numFmtId="0" fontId="2" fillId="5" borderId="14" xfId="0" applyFont="1" applyFill="1" applyBorder="1" applyAlignment="1">
      <alignment vertical="top"/>
    </xf>
    <xf numFmtId="0" fontId="24" fillId="0" borderId="2" xfId="0" applyFont="1" applyFill="1" applyBorder="1" applyAlignment="1">
      <alignment horizontal="center" vertical="top" wrapText="1"/>
    </xf>
    <xf numFmtId="0" fontId="31" fillId="2" borderId="5" xfId="0" applyFont="1" applyFill="1" applyBorder="1" applyAlignment="1">
      <alignment vertical="top"/>
    </xf>
    <xf numFmtId="0" fontId="31" fillId="2" borderId="5" xfId="0" applyFont="1" applyFill="1" applyBorder="1" applyAlignment="1">
      <alignment vertical="top" wrapText="1"/>
    </xf>
    <xf numFmtId="0" fontId="31" fillId="2" borderId="5" xfId="0" applyFont="1" applyFill="1" applyBorder="1" applyAlignment="1">
      <alignment horizontal="center" vertical="top" wrapText="1"/>
    </xf>
    <xf numFmtId="188" fontId="31" fillId="2" borderId="5" xfId="1" applyNumberFormat="1" applyFont="1" applyFill="1" applyBorder="1" applyAlignment="1">
      <alignment horizontal="center" vertical="top"/>
    </xf>
    <xf numFmtId="0" fontId="24" fillId="4" borderId="5" xfId="0" applyFont="1" applyFill="1" applyBorder="1" applyAlignment="1">
      <alignment vertical="top" wrapText="1"/>
    </xf>
    <xf numFmtId="0" fontId="24" fillId="4" borderId="5" xfId="0" applyFont="1" applyFill="1" applyBorder="1" applyAlignment="1">
      <alignment horizontal="center" vertical="top" wrapText="1"/>
    </xf>
    <xf numFmtId="188" fontId="31" fillId="4" borderId="5" xfId="1" applyNumberFormat="1" applyFont="1" applyFill="1" applyBorder="1" applyAlignment="1">
      <alignment vertical="top"/>
    </xf>
    <xf numFmtId="0" fontId="2" fillId="5" borderId="12" xfId="0" applyFont="1" applyFill="1" applyBorder="1" applyAlignment="1">
      <alignment horizontal="center" vertical="top" wrapText="1"/>
    </xf>
    <xf numFmtId="43" fontId="41" fillId="0" borderId="12" xfId="1" applyFont="1" applyFill="1" applyBorder="1" applyAlignment="1">
      <alignment horizontal="center" vertical="top" wrapText="1"/>
    </xf>
    <xf numFmtId="188" fontId="28" fillId="0" borderId="12" xfId="1" applyNumberFormat="1" applyFont="1" applyFill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188" fontId="24" fillId="0" borderId="12" xfId="1" applyNumberFormat="1" applyFont="1" applyBorder="1" applyAlignment="1">
      <alignment vertical="top"/>
    </xf>
    <xf numFmtId="188" fontId="2" fillId="5" borderId="12" xfId="1" applyNumberFormat="1" applyFont="1" applyFill="1" applyBorder="1" applyAlignment="1">
      <alignment horizontal="center" vertical="top"/>
    </xf>
    <xf numFmtId="49" fontId="24" fillId="4" borderId="5" xfId="0" applyNumberFormat="1" applyFont="1" applyFill="1" applyBorder="1" applyAlignment="1">
      <alignment horizontal="center" vertical="top" wrapText="1"/>
    </xf>
    <xf numFmtId="188" fontId="31" fillId="4" borderId="5" xfId="1" applyNumberFormat="1" applyFont="1" applyFill="1" applyBorder="1" applyAlignment="1">
      <alignment horizontal="left" vertical="top"/>
    </xf>
    <xf numFmtId="0" fontId="24" fillId="4" borderId="2" xfId="0" applyFont="1" applyFill="1" applyBorder="1" applyAlignment="1">
      <alignment vertical="top" wrapText="1"/>
    </xf>
    <xf numFmtId="0" fontId="24" fillId="4" borderId="2" xfId="0" applyFont="1" applyFill="1" applyBorder="1" applyAlignment="1">
      <alignment horizontal="center" vertical="top" wrapText="1"/>
    </xf>
    <xf numFmtId="188" fontId="31" fillId="4" borderId="2" xfId="1" applyNumberFormat="1" applyFont="1" applyFill="1" applyBorder="1" applyAlignment="1">
      <alignment vertical="top"/>
    </xf>
    <xf numFmtId="0" fontId="31" fillId="5" borderId="5" xfId="0" applyFont="1" applyFill="1" applyBorder="1" applyAlignment="1">
      <alignment vertical="top" wrapText="1"/>
    </xf>
    <xf numFmtId="0" fontId="31" fillId="5" borderId="5" xfId="0" applyFont="1" applyFill="1" applyBorder="1" applyAlignment="1">
      <alignment horizontal="center" vertical="top" wrapText="1"/>
    </xf>
    <xf numFmtId="188" fontId="31" fillId="5" borderId="5" xfId="1" applyNumberFormat="1" applyFont="1" applyFill="1" applyBorder="1" applyAlignment="1">
      <alignment vertical="top"/>
    </xf>
    <xf numFmtId="0" fontId="24" fillId="0" borderId="11" xfId="0" applyFont="1" applyFill="1" applyBorder="1" applyAlignment="1">
      <alignment vertical="top"/>
    </xf>
    <xf numFmtId="0" fontId="24" fillId="0" borderId="9" xfId="0" applyFont="1" applyFill="1" applyBorder="1" applyAlignment="1">
      <alignment vertical="top"/>
    </xf>
    <xf numFmtId="0" fontId="24" fillId="0" borderId="9" xfId="0" applyFont="1" applyFill="1" applyBorder="1" applyAlignment="1">
      <alignment vertical="top" wrapText="1"/>
    </xf>
    <xf numFmtId="0" fontId="24" fillId="0" borderId="9" xfId="0" applyFont="1" applyFill="1" applyBorder="1" applyAlignment="1">
      <alignment horizontal="center" vertical="top"/>
    </xf>
    <xf numFmtId="0" fontId="24" fillId="0" borderId="10" xfId="0" applyFont="1" applyFill="1" applyBorder="1" applyAlignment="1">
      <alignment horizontal="center" vertical="top" wrapText="1"/>
    </xf>
    <xf numFmtId="15" fontId="24" fillId="0" borderId="9" xfId="0" applyNumberFormat="1" applyFont="1" applyFill="1" applyBorder="1" applyAlignment="1">
      <alignment horizontal="center" vertical="top" wrapText="1"/>
    </xf>
    <xf numFmtId="188" fontId="24" fillId="0" borderId="9" xfId="1" applyNumberFormat="1" applyFont="1" applyBorder="1" applyAlignment="1">
      <alignment vertical="top"/>
    </xf>
    <xf numFmtId="188" fontId="24" fillId="0" borderId="10" xfId="1" applyNumberFormat="1" applyFont="1" applyBorder="1" applyAlignment="1">
      <alignment vertical="top"/>
    </xf>
    <xf numFmtId="0" fontId="31" fillId="5" borderId="2" xfId="0" applyFont="1" applyFill="1" applyBorder="1" applyAlignment="1">
      <alignment vertical="top" wrapText="1"/>
    </xf>
    <xf numFmtId="0" fontId="31" fillId="5" borderId="2" xfId="0" applyFont="1" applyFill="1" applyBorder="1" applyAlignment="1">
      <alignment horizontal="center" vertical="top" wrapText="1"/>
    </xf>
    <xf numFmtId="188" fontId="31" fillId="5" borderId="2" xfId="1" applyNumberFormat="1" applyFont="1" applyFill="1" applyBorder="1" applyAlignment="1">
      <alignment vertical="top"/>
    </xf>
    <xf numFmtId="0" fontId="27" fillId="2" borderId="5" xfId="0" applyFont="1" applyFill="1" applyBorder="1"/>
    <xf numFmtId="0" fontId="3" fillId="4" borderId="5" xfId="0" applyFont="1" applyFill="1" applyBorder="1" applyAlignment="1">
      <alignment vertical="top"/>
    </xf>
    <xf numFmtId="0" fontId="3" fillId="4" borderId="5" xfId="0" applyFont="1" applyFill="1" applyBorder="1" applyAlignment="1">
      <alignment horizontal="center" vertical="top" wrapText="1"/>
    </xf>
    <xf numFmtId="188" fontId="3" fillId="4" borderId="5" xfId="1" applyNumberFormat="1" applyFont="1" applyFill="1" applyBorder="1" applyAlignment="1">
      <alignment vertical="top"/>
    </xf>
    <xf numFmtId="49" fontId="3" fillId="4" borderId="13" xfId="0" applyNumberFormat="1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3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 wrapText="1"/>
    </xf>
    <xf numFmtId="188" fontId="2" fillId="4" borderId="2" xfId="1" applyNumberFormat="1" applyFont="1" applyFill="1" applyBorder="1" applyAlignment="1">
      <alignment horizontal="center" vertical="top"/>
    </xf>
    <xf numFmtId="49" fontId="3" fillId="4" borderId="3" xfId="0" applyNumberFormat="1" applyFont="1" applyFill="1" applyBorder="1" applyAlignment="1">
      <alignment horizontal="center" vertical="top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/>
    </xf>
    <xf numFmtId="188" fontId="2" fillId="4" borderId="5" xfId="1" applyNumberFormat="1" applyFont="1" applyFill="1" applyBorder="1" applyAlignment="1">
      <alignment horizontal="center" vertical="top"/>
    </xf>
    <xf numFmtId="188" fontId="2" fillId="4" borderId="1" xfId="1" applyNumberFormat="1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188" fontId="2" fillId="2" borderId="9" xfId="1" applyNumberFormat="1" applyFont="1" applyFill="1" applyBorder="1" applyAlignment="1">
      <alignment horizontal="center" vertical="top"/>
    </xf>
    <xf numFmtId="43" fontId="34" fillId="0" borderId="12" xfId="1" applyFont="1" applyFill="1" applyBorder="1" applyAlignment="1">
      <alignment horizontal="center" vertical="top" wrapText="1"/>
    </xf>
    <xf numFmtId="188" fontId="34" fillId="0" borderId="12" xfId="1" applyNumberFormat="1" applyFont="1" applyFill="1" applyBorder="1" applyAlignment="1">
      <alignment horizontal="center" vertical="top" wrapText="1"/>
    </xf>
    <xf numFmtId="188" fontId="45" fillId="0" borderId="12" xfId="1" applyNumberFormat="1" applyFont="1" applyFill="1" applyBorder="1" applyAlignment="1">
      <alignment horizontal="center" vertical="top" wrapText="1"/>
    </xf>
    <xf numFmtId="0" fontId="31" fillId="6" borderId="3" xfId="0" applyFont="1" applyFill="1" applyBorder="1" applyAlignment="1">
      <alignment vertical="center"/>
    </xf>
    <xf numFmtId="0" fontId="31" fillId="6" borderId="1" xfId="0" applyFont="1" applyFill="1" applyBorder="1" applyAlignment="1">
      <alignment vertical="center"/>
    </xf>
    <xf numFmtId="0" fontId="31" fillId="6" borderId="5" xfId="0" applyFont="1" applyFill="1" applyBorder="1" applyAlignment="1">
      <alignment vertical="center"/>
    </xf>
    <xf numFmtId="0" fontId="31" fillId="6" borderId="4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center" vertical="top"/>
    </xf>
    <xf numFmtId="0" fontId="24" fillId="0" borderId="5" xfId="0" applyFont="1" applyFill="1" applyBorder="1" applyAlignment="1">
      <alignment horizontal="center" vertical="top" wrapText="1"/>
    </xf>
    <xf numFmtId="188" fontId="24" fillId="0" borderId="2" xfId="1" applyNumberFormat="1" applyFont="1" applyBorder="1" applyAlignment="1">
      <alignment horizontal="center" vertical="top"/>
    </xf>
    <xf numFmtId="188" fontId="44" fillId="0" borderId="2" xfId="1" applyNumberFormat="1" applyFont="1" applyFill="1" applyBorder="1" applyAlignment="1">
      <alignment horizontal="center" vertical="top" wrapText="1"/>
    </xf>
    <xf numFmtId="188" fontId="44" fillId="0" borderId="2" xfId="1" applyNumberFormat="1" applyFont="1" applyFill="1" applyBorder="1" applyAlignment="1">
      <alignment vertical="top"/>
    </xf>
    <xf numFmtId="0" fontId="24" fillId="0" borderId="5" xfId="0" applyFont="1" applyBorder="1" applyAlignment="1">
      <alignment horizontal="center" vertical="top"/>
    </xf>
    <xf numFmtId="0" fontId="6" fillId="5" borderId="14" xfId="0" applyFont="1" applyFill="1" applyBorder="1" applyAlignment="1">
      <alignment vertical="top"/>
    </xf>
    <xf numFmtId="0" fontId="6" fillId="5" borderId="0" xfId="0" applyFont="1" applyFill="1" applyBorder="1" applyAlignment="1">
      <alignment vertical="top"/>
    </xf>
    <xf numFmtId="0" fontId="6" fillId="5" borderId="15" xfId="0" applyFont="1" applyFill="1" applyBorder="1" applyAlignment="1">
      <alignment vertical="top" wrapText="1"/>
    </xf>
    <xf numFmtId="0" fontId="6" fillId="5" borderId="12" xfId="0" applyFont="1" applyFill="1" applyBorder="1" applyAlignment="1">
      <alignment horizontal="center" vertical="top"/>
    </xf>
    <xf numFmtId="0" fontId="6" fillId="5" borderId="12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top" wrapText="1"/>
    </xf>
    <xf numFmtId="188" fontId="6" fillId="5" borderId="12" xfId="1" applyNumberFormat="1" applyFont="1" applyFill="1" applyBorder="1" applyAlignment="1">
      <alignment horizontal="center" vertical="top"/>
    </xf>
    <xf numFmtId="0" fontId="8" fillId="4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2" fontId="8" fillId="0" borderId="5" xfId="0" applyNumberFormat="1" applyFont="1" applyBorder="1" applyAlignment="1">
      <alignment vertical="top"/>
    </xf>
    <xf numFmtId="188" fontId="39" fillId="0" borderId="1" xfId="1" applyNumberFormat="1" applyFont="1" applyFill="1" applyBorder="1" applyAlignment="1">
      <alignment horizontal="center" vertical="top" wrapText="1"/>
    </xf>
    <xf numFmtId="188" fontId="39" fillId="0" borderId="6" xfId="1" applyNumberFormat="1" applyFont="1" applyFill="1" applyBorder="1" applyAlignment="1">
      <alignment horizontal="center" vertical="top" wrapText="1"/>
    </xf>
    <xf numFmtId="188" fontId="2" fillId="6" borderId="1" xfId="1" applyNumberFormat="1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/>
    </xf>
    <xf numFmtId="49" fontId="3" fillId="2" borderId="3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 wrapText="1"/>
    </xf>
    <xf numFmtId="188" fontId="29" fillId="0" borderId="1" xfId="1" applyNumberFormat="1" applyFont="1" applyBorder="1" applyAlignment="1">
      <alignment vertical="top"/>
    </xf>
    <xf numFmtId="188" fontId="29" fillId="0" borderId="1" xfId="1" applyNumberFormat="1" applyFont="1" applyFill="1" applyBorder="1" applyAlignment="1">
      <alignment vertical="top"/>
    </xf>
    <xf numFmtId="0" fontId="29" fillId="0" borderId="0" xfId="0" applyFont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/>
    </xf>
    <xf numFmtId="0" fontId="14" fillId="0" borderId="12" xfId="0" applyFont="1" applyFill="1" applyBorder="1" applyAlignment="1">
      <alignment vertical="top"/>
    </xf>
    <xf numFmtId="0" fontId="3" fillId="0" borderId="13" xfId="0" applyFont="1" applyFill="1" applyBorder="1" applyAlignment="1">
      <alignment horizontal="right" vertical="top"/>
    </xf>
    <xf numFmtId="0" fontId="29" fillId="0" borderId="6" xfId="0" applyFont="1" applyBorder="1" applyAlignment="1">
      <alignment horizontal="center" vertical="top"/>
    </xf>
    <xf numFmtId="0" fontId="29" fillId="0" borderId="6" xfId="0" applyFont="1" applyBorder="1" applyAlignment="1">
      <alignment horizontal="center" vertical="top" wrapText="1"/>
    </xf>
    <xf numFmtId="188" fontId="29" fillId="0" borderId="6" xfId="1" applyNumberFormat="1" applyFont="1" applyFill="1" applyBorder="1" applyAlignment="1">
      <alignment vertical="top"/>
    </xf>
    <xf numFmtId="188" fontId="29" fillId="0" borderId="6" xfId="1" applyNumberFormat="1" applyFont="1" applyBorder="1" applyAlignment="1">
      <alignment vertical="top"/>
    </xf>
    <xf numFmtId="49" fontId="3" fillId="2" borderId="13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vertical="top"/>
    </xf>
    <xf numFmtId="0" fontId="3" fillId="2" borderId="7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188" fontId="2" fillId="2" borderId="6" xfId="1" applyNumberFormat="1" applyFont="1" applyFill="1" applyBorder="1" applyAlignment="1">
      <alignment vertical="top"/>
    </xf>
    <xf numFmtId="188" fontId="2" fillId="2" borderId="1" xfId="1" applyNumberFormat="1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29" fillId="0" borderId="6" xfId="0" applyNumberFormat="1" applyFont="1" applyBorder="1" applyAlignment="1">
      <alignment horizontal="center" vertical="top"/>
    </xf>
    <xf numFmtId="188" fontId="24" fillId="0" borderId="6" xfId="1" applyNumberFormat="1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" fillId="4" borderId="3" xfId="0" applyFont="1" applyFill="1" applyBorder="1" applyAlignment="1">
      <alignment vertical="top"/>
    </xf>
    <xf numFmtId="49" fontId="3" fillId="4" borderId="4" xfId="0" applyNumberFormat="1" applyFont="1" applyFill="1" applyBorder="1" applyAlignment="1">
      <alignment horizontal="left" vertical="top" wrapText="1"/>
    </xf>
    <xf numFmtId="0" fontId="29" fillId="4" borderId="1" xfId="0" applyFont="1" applyFill="1" applyBorder="1" applyAlignment="1">
      <alignment horizontal="center" vertical="top"/>
    </xf>
    <xf numFmtId="0" fontId="29" fillId="4" borderId="1" xfId="0" applyFont="1" applyFill="1" applyBorder="1" applyAlignment="1">
      <alignment horizontal="center" vertical="top" wrapText="1"/>
    </xf>
    <xf numFmtId="188" fontId="29" fillId="4" borderId="1" xfId="1" applyNumberFormat="1" applyFont="1" applyFill="1" applyBorder="1" applyAlignment="1">
      <alignment vertical="top"/>
    </xf>
    <xf numFmtId="0" fontId="3" fillId="4" borderId="4" xfId="0" applyFont="1" applyFill="1" applyBorder="1" applyAlignment="1">
      <alignment vertical="top" wrapText="1"/>
    </xf>
    <xf numFmtId="188" fontId="14" fillId="0" borderId="6" xfId="1" applyNumberFormat="1" applyFont="1" applyFill="1" applyBorder="1" applyAlignment="1">
      <alignment vertical="top"/>
    </xf>
    <xf numFmtId="0" fontId="3" fillId="4" borderId="4" xfId="2" applyFont="1" applyFill="1" applyBorder="1" applyAlignment="1">
      <alignment vertical="top" wrapText="1"/>
    </xf>
    <xf numFmtId="0" fontId="3" fillId="0" borderId="7" xfId="2" applyFont="1" applyBorder="1" applyAlignment="1">
      <alignment vertical="top" wrapText="1"/>
    </xf>
    <xf numFmtId="0" fontId="3" fillId="2" borderId="4" xfId="2" applyFont="1" applyFill="1" applyBorder="1" applyAlignment="1">
      <alignment vertical="top" wrapText="1"/>
    </xf>
    <xf numFmtId="0" fontId="29" fillId="2" borderId="1" xfId="0" applyFont="1" applyFill="1" applyBorder="1" applyAlignment="1">
      <alignment horizontal="center" vertical="top"/>
    </xf>
    <xf numFmtId="0" fontId="29" fillId="2" borderId="3" xfId="0" applyFont="1" applyFill="1" applyBorder="1" applyAlignment="1">
      <alignment horizontal="center" vertical="top" wrapText="1"/>
    </xf>
    <xf numFmtId="188" fontId="47" fillId="2" borderId="1" xfId="1" applyNumberFormat="1" applyFont="1" applyFill="1" applyBorder="1" applyAlignment="1">
      <alignment vertical="top"/>
    </xf>
    <xf numFmtId="49" fontId="3" fillId="3" borderId="3" xfId="0" applyNumberFormat="1" applyFont="1" applyFill="1" applyBorder="1" applyAlignment="1">
      <alignment horizontal="center" vertical="top"/>
    </xf>
    <xf numFmtId="0" fontId="3" fillId="3" borderId="5" xfId="0" applyFont="1" applyFill="1" applyBorder="1" applyAlignment="1">
      <alignment vertical="top"/>
    </xf>
    <xf numFmtId="49" fontId="3" fillId="3" borderId="4" xfId="0" applyNumberFormat="1" applyFont="1" applyFill="1" applyBorder="1" applyAlignment="1">
      <alignment horizontal="left" vertical="top" wrapText="1"/>
    </xf>
    <xf numFmtId="49" fontId="29" fillId="3" borderId="1" xfId="0" applyNumberFormat="1" applyFont="1" applyFill="1" applyBorder="1" applyAlignment="1">
      <alignment horizontal="center" vertical="top"/>
    </xf>
    <xf numFmtId="0" fontId="24" fillId="3" borderId="1" xfId="0" applyFont="1" applyFill="1" applyBorder="1" applyAlignment="1">
      <alignment horizontal="center" vertical="top"/>
    </xf>
    <xf numFmtId="188" fontId="29" fillId="3" borderId="1" xfId="1" applyNumberFormat="1" applyFont="1" applyFill="1" applyBorder="1" applyAlignment="1">
      <alignment vertical="top"/>
    </xf>
    <xf numFmtId="49" fontId="3" fillId="5" borderId="4" xfId="0" applyNumberFormat="1" applyFont="1" applyFill="1" applyBorder="1" applyAlignment="1">
      <alignment horizontal="left" vertical="top" wrapText="1"/>
    </xf>
    <xf numFmtId="0" fontId="29" fillId="5" borderId="1" xfId="0" applyFont="1" applyFill="1" applyBorder="1" applyAlignment="1">
      <alignment horizontal="center" vertical="top"/>
    </xf>
    <xf numFmtId="0" fontId="29" fillId="5" borderId="3" xfId="0" applyFont="1" applyFill="1" applyBorder="1" applyAlignment="1">
      <alignment horizontal="center" vertical="top" wrapText="1"/>
    </xf>
    <xf numFmtId="188" fontId="47" fillId="5" borderId="1" xfId="1" applyNumberFormat="1" applyFont="1" applyFill="1" applyBorder="1" applyAlignment="1">
      <alignment vertical="top"/>
    </xf>
    <xf numFmtId="49" fontId="3" fillId="2" borderId="4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right" vertical="top"/>
    </xf>
    <xf numFmtId="0" fontId="3" fillId="3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49" fontId="3" fillId="2" borderId="7" xfId="0" applyNumberFormat="1" applyFont="1" applyFill="1" applyBorder="1" applyAlignment="1">
      <alignment horizontal="left" vertical="top" wrapText="1"/>
    </xf>
    <xf numFmtId="0" fontId="29" fillId="2" borderId="6" xfId="0" applyFont="1" applyFill="1" applyBorder="1" applyAlignment="1">
      <alignment horizontal="center" vertical="top"/>
    </xf>
    <xf numFmtId="0" fontId="29" fillId="2" borderId="13" xfId="0" applyFont="1" applyFill="1" applyBorder="1" applyAlignment="1">
      <alignment horizontal="center" vertical="top" wrapText="1"/>
    </xf>
    <xf numFmtId="188" fontId="47" fillId="2" borderId="6" xfId="1" applyNumberFormat="1" applyFont="1" applyFill="1" applyBorder="1" applyAlignment="1">
      <alignment vertical="top"/>
    </xf>
    <xf numFmtId="188" fontId="29" fillId="0" borderId="10" xfId="1" applyNumberFormat="1" applyFont="1" applyBorder="1" applyAlignment="1">
      <alignment vertical="top"/>
    </xf>
    <xf numFmtId="0" fontId="14" fillId="0" borderId="13" xfId="0" applyFont="1" applyFill="1" applyBorder="1" applyAlignment="1">
      <alignment horizontal="right" vertical="top"/>
    </xf>
    <xf numFmtId="0" fontId="2" fillId="9" borderId="3" xfId="0" applyFont="1" applyFill="1" applyBorder="1" applyAlignment="1">
      <alignment vertical="top"/>
    </xf>
    <xf numFmtId="0" fontId="2" fillId="9" borderId="5" xfId="0" applyFont="1" applyFill="1" applyBorder="1" applyAlignment="1">
      <alignment vertical="top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188" fontId="2" fillId="9" borderId="1" xfId="1" applyNumberFormat="1" applyFont="1" applyFill="1" applyBorder="1" applyAlignment="1">
      <alignment vertical="top"/>
    </xf>
    <xf numFmtId="0" fontId="3" fillId="2" borderId="1" xfId="2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right" vertical="top"/>
    </xf>
    <xf numFmtId="0" fontId="2" fillId="9" borderId="13" xfId="0" applyFont="1" applyFill="1" applyBorder="1" applyAlignment="1">
      <alignment vertical="top"/>
    </xf>
    <xf numFmtId="0" fontId="2" fillId="9" borderId="2" xfId="0" applyFont="1" applyFill="1" applyBorder="1" applyAlignment="1">
      <alignment vertical="top"/>
    </xf>
    <xf numFmtId="0" fontId="3" fillId="9" borderId="7" xfId="0" applyFont="1" applyFill="1" applyBorder="1" applyAlignment="1">
      <alignment vertical="top" wrapText="1"/>
    </xf>
    <xf numFmtId="0" fontId="3" fillId="9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 wrapText="1"/>
    </xf>
    <xf numFmtId="0" fontId="3" fillId="9" borderId="13" xfId="0" applyFont="1" applyFill="1" applyBorder="1" applyAlignment="1">
      <alignment horizontal="center" vertical="top" wrapText="1"/>
    </xf>
    <xf numFmtId="188" fontId="2" fillId="9" borderId="6" xfId="1" applyNumberFormat="1" applyFont="1" applyFill="1" applyBorder="1" applyAlignment="1">
      <alignment vertical="top"/>
    </xf>
    <xf numFmtId="1" fontId="3" fillId="2" borderId="4" xfId="0" applyNumberFormat="1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wrapText="1"/>
    </xf>
    <xf numFmtId="15" fontId="3" fillId="2" borderId="3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/>
    </xf>
    <xf numFmtId="188" fontId="3" fillId="2" borderId="1" xfId="1" applyNumberFormat="1" applyFont="1" applyFill="1" applyBorder="1" applyAlignment="1">
      <alignment vertical="top"/>
    </xf>
    <xf numFmtId="0" fontId="14" fillId="0" borderId="6" xfId="0" applyFont="1" applyFill="1" applyBorder="1" applyAlignment="1">
      <alignment vertical="top"/>
    </xf>
    <xf numFmtId="0" fontId="3" fillId="0" borderId="15" xfId="0" applyFont="1" applyBorder="1" applyAlignment="1">
      <alignment vertical="top"/>
    </xf>
    <xf numFmtId="49" fontId="3" fillId="2" borderId="7" xfId="0" applyNumberFormat="1" applyFont="1" applyFill="1" applyBorder="1" applyAlignment="1">
      <alignment horizontal="left" vertical="top"/>
    </xf>
    <xf numFmtId="0" fontId="3" fillId="2" borderId="6" xfId="0" applyFont="1" applyFill="1" applyBorder="1" applyAlignment="1">
      <alignment vertical="top" wrapText="1"/>
    </xf>
    <xf numFmtId="0" fontId="14" fillId="0" borderId="15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2" fillId="5" borderId="15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/>
    </xf>
    <xf numFmtId="0" fontId="2" fillId="5" borderId="14" xfId="0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/>
    </xf>
    <xf numFmtId="0" fontId="3" fillId="0" borderId="12" xfId="0" applyFont="1" applyBorder="1" applyAlignment="1">
      <alignment vertical="top"/>
    </xf>
    <xf numFmtId="0" fontId="24" fillId="0" borderId="7" xfId="0" applyFont="1" applyBorder="1" applyAlignment="1">
      <alignment horizontal="left" vertical="top" wrapText="1"/>
    </xf>
    <xf numFmtId="49" fontId="24" fillId="0" borderId="8" xfId="0" applyNumberFormat="1" applyFont="1" applyBorder="1" applyAlignment="1">
      <alignment horizontal="left" vertical="top" wrapText="1"/>
    </xf>
    <xf numFmtId="0" fontId="24" fillId="0" borderId="10" xfId="0" applyFont="1" applyBorder="1" applyAlignment="1">
      <alignment horizontal="center" vertical="top"/>
    </xf>
    <xf numFmtId="49" fontId="24" fillId="0" borderId="10" xfId="0" applyNumberFormat="1" applyFont="1" applyBorder="1" applyAlignment="1">
      <alignment horizontal="center" vertical="top" wrapText="1"/>
    </xf>
    <xf numFmtId="188" fontId="24" fillId="0" borderId="10" xfId="1" applyNumberFormat="1" applyFont="1" applyFill="1" applyBorder="1" applyAlignment="1">
      <alignment vertical="top"/>
    </xf>
    <xf numFmtId="0" fontId="24" fillId="0" borderId="15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center" vertical="top"/>
    </xf>
    <xf numFmtId="188" fontId="24" fillId="0" borderId="12" xfId="1" applyNumberFormat="1" applyFont="1" applyFill="1" applyBorder="1" applyAlignment="1">
      <alignment vertical="top"/>
    </xf>
    <xf numFmtId="0" fontId="29" fillId="0" borderId="12" xfId="0" applyFont="1" applyBorder="1" applyAlignment="1">
      <alignment horizontal="center" vertical="top"/>
    </xf>
    <xf numFmtId="0" fontId="29" fillId="0" borderId="12" xfId="0" applyFont="1" applyBorder="1" applyAlignment="1">
      <alignment horizontal="center" vertical="top" wrapText="1"/>
    </xf>
    <xf numFmtId="188" fontId="29" fillId="0" borderId="12" xfId="1" applyNumberFormat="1" applyFont="1" applyBorder="1" applyAlignment="1">
      <alignment vertical="top"/>
    </xf>
    <xf numFmtId="188" fontId="29" fillId="0" borderId="12" xfId="1" applyNumberFormat="1" applyFont="1" applyFill="1" applyBorder="1" applyAlignment="1">
      <alignment vertical="top"/>
    </xf>
    <xf numFmtId="0" fontId="29" fillId="0" borderId="9" xfId="0" applyFont="1" applyBorder="1" applyAlignment="1">
      <alignment vertical="top" wrapText="1"/>
    </xf>
    <xf numFmtId="0" fontId="29" fillId="0" borderId="10" xfId="0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right" vertical="top"/>
    </xf>
    <xf numFmtId="0" fontId="3" fillId="0" borderId="8" xfId="0" applyFont="1" applyBorder="1" applyAlignment="1">
      <alignment horizontal="left" vertical="top" wrapText="1"/>
    </xf>
    <xf numFmtId="188" fontId="29" fillId="0" borderId="10" xfId="1" applyNumberFormat="1" applyFont="1" applyFill="1" applyBorder="1" applyAlignment="1">
      <alignment vertical="top"/>
    </xf>
    <xf numFmtId="0" fontId="3" fillId="0" borderId="7" xfId="0" applyFont="1" applyFill="1" applyBorder="1" applyAlignment="1">
      <alignment horizontal="left" vertical="top" wrapText="1"/>
    </xf>
    <xf numFmtId="0" fontId="29" fillId="0" borderId="6" xfId="0" applyFont="1" applyFill="1" applyBorder="1" applyAlignment="1">
      <alignment horizontal="center" vertical="top"/>
    </xf>
    <xf numFmtId="0" fontId="29" fillId="0" borderId="6" xfId="0" applyFont="1" applyFill="1" applyBorder="1" applyAlignment="1">
      <alignment horizontal="center" vertical="top" wrapText="1"/>
    </xf>
    <xf numFmtId="0" fontId="24" fillId="0" borderId="8" xfId="0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29" fillId="0" borderId="10" xfId="0" applyNumberFormat="1" applyFont="1" applyBorder="1" applyAlignment="1">
      <alignment horizontal="center" vertical="top"/>
    </xf>
    <xf numFmtId="49" fontId="29" fillId="0" borderId="10" xfId="0" applyNumberFormat="1" applyFont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left" vertical="top" wrapText="1"/>
    </xf>
    <xf numFmtId="49" fontId="29" fillId="0" borderId="12" xfId="0" applyNumberFormat="1" applyFont="1" applyBorder="1" applyAlignment="1">
      <alignment horizontal="center" vertical="top"/>
    </xf>
    <xf numFmtId="49" fontId="29" fillId="0" borderId="12" xfId="0" applyNumberFormat="1" applyFont="1" applyBorder="1" applyAlignment="1">
      <alignment horizontal="center" vertical="top" wrapText="1"/>
    </xf>
    <xf numFmtId="188" fontId="29" fillId="0" borderId="12" xfId="1" applyNumberFormat="1" applyFont="1" applyBorder="1" applyAlignment="1">
      <alignment horizontal="right" vertical="top"/>
    </xf>
    <xf numFmtId="188" fontId="14" fillId="0" borderId="12" xfId="1" applyNumberFormat="1" applyFont="1" applyFill="1" applyBorder="1" applyAlignment="1">
      <alignment vertical="top"/>
    </xf>
    <xf numFmtId="0" fontId="3" fillId="0" borderId="8" xfId="2" applyFont="1" applyBorder="1" applyAlignment="1">
      <alignment vertical="top" wrapText="1"/>
    </xf>
    <xf numFmtId="0" fontId="3" fillId="0" borderId="15" xfId="2" applyFont="1" applyBorder="1" applyAlignment="1">
      <alignment vertical="top" wrapText="1"/>
    </xf>
    <xf numFmtId="0" fontId="3" fillId="0" borderId="11" xfId="0" applyFont="1" applyFill="1" applyBorder="1" applyAlignment="1">
      <alignment horizontal="right" vertical="top"/>
    </xf>
    <xf numFmtId="188" fontId="29" fillId="0" borderId="9" xfId="1" applyNumberFormat="1" applyFont="1" applyBorder="1" applyAlignment="1">
      <alignment vertical="top"/>
    </xf>
    <xf numFmtId="49" fontId="3" fillId="0" borderId="11" xfId="0" applyNumberFormat="1" applyFont="1" applyFill="1" applyBorder="1" applyAlignment="1">
      <alignment horizontal="center" vertical="top"/>
    </xf>
    <xf numFmtId="0" fontId="24" fillId="0" borderId="6" xfId="11" applyFont="1" applyBorder="1" applyAlignment="1">
      <alignment horizontal="center" vertical="top" wrapText="1"/>
    </xf>
    <xf numFmtId="188" fontId="29" fillId="0" borderId="6" xfId="1" applyNumberFormat="1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29" fillId="0" borderId="10" xfId="0" applyFont="1" applyFill="1" applyBorder="1" applyAlignment="1">
      <alignment horizontal="center" vertical="top"/>
    </xf>
    <xf numFmtId="0" fontId="29" fillId="0" borderId="7" xfId="0" applyFont="1" applyBorder="1" applyAlignment="1">
      <alignment horizontal="left" vertical="top" wrapText="1"/>
    </xf>
    <xf numFmtId="188" fontId="3" fillId="0" borderId="10" xfId="1" applyNumberFormat="1" applyFont="1" applyFill="1" applyBorder="1" applyAlignment="1">
      <alignment vertical="top"/>
    </xf>
    <xf numFmtId="43" fontId="34" fillId="0" borderId="10" xfId="1" applyFont="1" applyFill="1" applyBorder="1" applyAlignment="1">
      <alignment horizontal="center" vertical="top" wrapText="1"/>
    </xf>
    <xf numFmtId="188" fontId="34" fillId="0" borderId="6" xfId="1" applyNumberFormat="1" applyFont="1" applyFill="1" applyBorder="1" applyAlignment="1">
      <alignment horizontal="center" vertical="top" wrapText="1"/>
    </xf>
    <xf numFmtId="43" fontId="34" fillId="0" borderId="6" xfId="1" applyFont="1" applyFill="1" applyBorder="1" applyAlignment="1">
      <alignment horizontal="center" vertical="top" wrapText="1"/>
    </xf>
    <xf numFmtId="0" fontId="8" fillId="0" borderId="14" xfId="0" applyFont="1" applyBorder="1" applyAlignment="1"/>
    <xf numFmtId="0" fontId="8" fillId="0" borderId="13" xfId="0" applyFont="1" applyBorder="1" applyAlignment="1"/>
    <xf numFmtId="0" fontId="18" fillId="0" borderId="1" xfId="0" applyFont="1" applyBorder="1" applyAlignment="1">
      <alignment horizontal="center" vertical="top" wrapText="1"/>
    </xf>
    <xf numFmtId="0" fontId="48" fillId="0" borderId="1" xfId="0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/>
    </xf>
    <xf numFmtId="0" fontId="18" fillId="0" borderId="6" xfId="0" applyFont="1" applyBorder="1" applyAlignment="1">
      <alignment horizontal="center" vertical="top" wrapText="1"/>
    </xf>
    <xf numFmtId="0" fontId="8" fillId="0" borderId="7" xfId="2" applyFont="1" applyFill="1" applyBorder="1" applyAlignment="1">
      <alignment vertical="top" wrapText="1"/>
    </xf>
    <xf numFmtId="0" fontId="24" fillId="0" borderId="15" xfId="0" applyFont="1" applyFill="1" applyBorder="1" applyAlignment="1">
      <alignment vertical="top" wrapText="1"/>
    </xf>
    <xf numFmtId="188" fontId="2" fillId="6" borderId="1" xfId="1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/>
    </xf>
    <xf numFmtId="0" fontId="3" fillId="0" borderId="7" xfId="2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/>
    </xf>
    <xf numFmtId="188" fontId="2" fillId="0" borderId="0" xfId="1" applyNumberFormat="1" applyFont="1" applyFill="1" applyBorder="1"/>
    <xf numFmtId="188" fontId="2" fillId="0" borderId="0" xfId="0" applyNumberFormat="1" applyFont="1" applyFill="1" applyBorder="1"/>
    <xf numFmtId="1" fontId="3" fillId="0" borderId="0" xfId="0" applyNumberFormat="1" applyFont="1" applyFill="1" applyBorder="1" applyAlignment="1">
      <alignment horizontal="center" vertical="top" wrapText="1"/>
    </xf>
    <xf numFmtId="0" fontId="3" fillId="0" borderId="0" xfId="2" applyFont="1" applyFill="1" applyBorder="1" applyAlignment="1">
      <alignment horizontal="center" vertical="top" wrapText="1"/>
    </xf>
    <xf numFmtId="43" fontId="3" fillId="0" borderId="0" xfId="1" applyNumberFormat="1" applyFont="1" applyFill="1" applyBorder="1" applyAlignment="1">
      <alignment vertical="top"/>
    </xf>
    <xf numFmtId="188" fontId="2" fillId="0" borderId="0" xfId="1" applyNumberFormat="1" applyFont="1" applyFill="1" applyBorder="1" applyAlignment="1">
      <alignment horizontal="center" vertical="top"/>
    </xf>
    <xf numFmtId="0" fontId="2" fillId="6" borderId="9" xfId="0" applyFont="1" applyFill="1" applyBorder="1" applyAlignment="1">
      <alignment horizontal="center" vertical="top"/>
    </xf>
    <xf numFmtId="0" fontId="2" fillId="6" borderId="9" xfId="0" applyFont="1" applyFill="1" applyBorder="1" applyAlignment="1">
      <alignment horizontal="center" vertical="top" wrapText="1"/>
    </xf>
    <xf numFmtId="188" fontId="2" fillId="6" borderId="9" xfId="1" applyNumberFormat="1" applyFont="1" applyFill="1" applyBorder="1" applyAlignment="1">
      <alignment horizontal="center" vertical="top" wrapText="1"/>
    </xf>
    <xf numFmtId="188" fontId="2" fillId="6" borderId="8" xfId="1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188" fontId="2" fillId="2" borderId="2" xfId="1" applyNumberFormat="1" applyFont="1" applyFill="1" applyBorder="1" applyAlignment="1">
      <alignment horizontal="center" vertical="top"/>
    </xf>
    <xf numFmtId="188" fontId="2" fillId="2" borderId="7" xfId="1" applyNumberFormat="1" applyFont="1" applyFill="1" applyBorder="1" applyAlignment="1">
      <alignment horizontal="center" vertical="top"/>
    </xf>
    <xf numFmtId="188" fontId="2" fillId="5" borderId="5" xfId="1" applyNumberFormat="1" applyFont="1" applyFill="1" applyBorder="1" applyAlignment="1">
      <alignment horizontal="center" vertical="top"/>
    </xf>
    <xf numFmtId="188" fontId="2" fillId="5" borderId="4" xfId="1" applyNumberFormat="1" applyFont="1" applyFill="1" applyBorder="1" applyAlignment="1">
      <alignment horizontal="center" vertical="top"/>
    </xf>
    <xf numFmtId="1" fontId="3" fillId="0" borderId="15" xfId="0" applyNumberFormat="1" applyFont="1" applyFill="1" applyBorder="1" applyAlignment="1">
      <alignment horizontal="left" vertical="top" wrapText="1"/>
    </xf>
    <xf numFmtId="0" fontId="3" fillId="0" borderId="15" xfId="2" applyFont="1" applyFill="1" applyBorder="1" applyAlignment="1">
      <alignment horizontal="left" vertical="top" wrapText="1"/>
    </xf>
    <xf numFmtId="0" fontId="28" fillId="0" borderId="15" xfId="0" applyFont="1" applyBorder="1" applyAlignment="1">
      <alignment vertic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center" vertical="top" wrapText="1"/>
    </xf>
    <xf numFmtId="189" fontId="3" fillId="0" borderId="12" xfId="0" applyNumberFormat="1" applyFont="1" applyFill="1" applyBorder="1" applyAlignment="1">
      <alignment horizontal="center" vertical="top" wrapText="1"/>
    </xf>
    <xf numFmtId="188" fontId="2" fillId="6" borderId="11" xfId="1" applyNumberFormat="1" applyFont="1" applyFill="1" applyBorder="1" applyAlignment="1">
      <alignment horizontal="center" vertical="top" wrapText="1"/>
    </xf>
    <xf numFmtId="188" fontId="2" fillId="5" borderId="3" xfId="1" applyNumberFormat="1" applyFont="1" applyFill="1" applyBorder="1" applyAlignment="1">
      <alignment horizontal="center" vertical="top"/>
    </xf>
    <xf numFmtId="188" fontId="2" fillId="2" borderId="13" xfId="1" applyNumberFormat="1" applyFont="1" applyFill="1" applyBorder="1" applyAlignment="1">
      <alignment horizontal="center" vertical="top"/>
    </xf>
    <xf numFmtId="188" fontId="2" fillId="0" borderId="14" xfId="1" applyNumberFormat="1" applyFont="1" applyFill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vertical="center"/>
    </xf>
    <xf numFmtId="189" fontId="3" fillId="0" borderId="6" xfId="0" applyNumberFormat="1" applyFont="1" applyFill="1" applyBorder="1" applyAlignment="1">
      <alignment horizontal="center" vertical="top" wrapText="1"/>
    </xf>
    <xf numFmtId="0" fontId="3" fillId="0" borderId="2" xfId="2" applyFont="1" applyFill="1" applyBorder="1" applyAlignment="1">
      <alignment horizontal="center" vertical="top" wrapText="1"/>
    </xf>
    <xf numFmtId="0" fontId="28" fillId="0" borderId="4" xfId="0" applyFont="1" applyBorder="1" applyAlignment="1">
      <alignment vertical="top" wrapText="1"/>
    </xf>
    <xf numFmtId="1" fontId="3" fillId="0" borderId="5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188" fontId="3" fillId="0" borderId="5" xfId="1" applyNumberFormat="1" applyFont="1" applyBorder="1" applyAlignment="1">
      <alignment horizontal="center" vertical="top"/>
    </xf>
    <xf numFmtId="188" fontId="3" fillId="0" borderId="3" xfId="1" applyNumberFormat="1" applyFont="1" applyBorder="1" applyAlignment="1">
      <alignment horizontal="center" vertical="top"/>
    </xf>
    <xf numFmtId="0" fontId="3" fillId="0" borderId="8" xfId="2" applyFont="1" applyFill="1" applyBorder="1" applyAlignment="1">
      <alignment horizontal="left" vertical="top" wrapText="1"/>
    </xf>
    <xf numFmtId="0" fontId="3" fillId="0" borderId="9" xfId="2" applyFont="1" applyFill="1" applyBorder="1" applyAlignment="1">
      <alignment horizontal="center" vertical="top" wrapText="1"/>
    </xf>
    <xf numFmtId="188" fontId="3" fillId="0" borderId="9" xfId="1" applyNumberFormat="1" applyFont="1" applyBorder="1" applyAlignment="1">
      <alignment horizontal="center" vertical="top"/>
    </xf>
    <xf numFmtId="188" fontId="3" fillId="0" borderId="11" xfId="1" applyNumberFormat="1" applyFont="1" applyBorder="1" applyAlignment="1">
      <alignment horizontal="center" vertical="top"/>
    </xf>
    <xf numFmtId="188" fontId="12" fillId="6" borderId="1" xfId="1" applyNumberFormat="1" applyFont="1" applyFill="1" applyBorder="1" applyAlignment="1">
      <alignment horizontal="left" vertical="top" wrapText="1"/>
    </xf>
    <xf numFmtId="0" fontId="8" fillId="0" borderId="11" xfId="0" applyFont="1" applyBorder="1" applyAlignment="1">
      <alignment vertical="top"/>
    </xf>
    <xf numFmtId="0" fontId="8" fillId="0" borderId="8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center" vertical="top" wrapText="1"/>
    </xf>
    <xf numFmtId="0" fontId="3" fillId="0" borderId="0" xfId="10" applyFont="1" applyBorder="1" applyAlignment="1">
      <alignment vertical="top" wrapText="1"/>
    </xf>
    <xf numFmtId="0" fontId="3" fillId="0" borderId="0" xfId="10" applyFont="1" applyBorder="1" applyAlignment="1">
      <alignment horizontal="center" vertical="top"/>
    </xf>
    <xf numFmtId="191" fontId="3" fillId="0" borderId="0" xfId="10" applyNumberFormat="1" applyFont="1" applyBorder="1" applyAlignment="1">
      <alignment vertical="top"/>
    </xf>
    <xf numFmtId="188" fontId="3" fillId="3" borderId="0" xfId="1" applyNumberFormat="1" applyFont="1" applyFill="1" applyBorder="1" applyAlignment="1">
      <alignment horizontal="right" vertical="top"/>
    </xf>
    <xf numFmtId="3" fontId="3" fillId="0" borderId="0" xfId="0" applyNumberFormat="1" applyFont="1" applyBorder="1" applyAlignment="1">
      <alignment horizontal="center" vertical="top"/>
    </xf>
    <xf numFmtId="1" fontId="3" fillId="0" borderId="0" xfId="10" applyNumberFormat="1" applyFont="1" applyBorder="1" applyAlignment="1">
      <alignment horizontal="left" vertical="top" wrapText="1"/>
    </xf>
    <xf numFmtId="0" fontId="3" fillId="0" borderId="12" xfId="10" applyFont="1" applyBorder="1" applyAlignment="1">
      <alignment horizontal="center" vertical="top" wrapText="1"/>
    </xf>
    <xf numFmtId="49" fontId="3" fillId="0" borderId="12" xfId="1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vertical="top" wrapText="1"/>
    </xf>
    <xf numFmtId="17" fontId="3" fillId="4" borderId="12" xfId="0" applyNumberFormat="1" applyFont="1" applyFill="1" applyBorder="1" applyAlignment="1">
      <alignment horizontal="center" vertical="top" wrapText="1"/>
    </xf>
    <xf numFmtId="15" fontId="3" fillId="0" borderId="12" xfId="0" applyNumberFormat="1" applyFont="1" applyBorder="1" applyAlignment="1">
      <alignment horizontal="center" vertical="top" wrapText="1"/>
    </xf>
    <xf numFmtId="17" fontId="3" fillId="0" borderId="12" xfId="10" applyNumberFormat="1" applyFont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top" wrapText="1"/>
    </xf>
    <xf numFmtId="188" fontId="2" fillId="4" borderId="7" xfId="1" applyNumberFormat="1" applyFont="1" applyFill="1" applyBorder="1" applyAlignment="1">
      <alignment horizontal="center" vertical="top"/>
    </xf>
    <xf numFmtId="0" fontId="3" fillId="0" borderId="2" xfId="10" applyFont="1" applyBorder="1" applyAlignment="1">
      <alignment vertical="top" wrapText="1"/>
    </xf>
    <xf numFmtId="0" fontId="3" fillId="0" borderId="2" xfId="10" applyFont="1" applyBorder="1" applyAlignment="1">
      <alignment horizontal="center" vertical="top"/>
    </xf>
    <xf numFmtId="0" fontId="3" fillId="0" borderId="6" xfId="10" applyFont="1" applyBorder="1" applyAlignment="1">
      <alignment horizontal="center" vertical="top" wrapText="1"/>
    </xf>
    <xf numFmtId="49" fontId="3" fillId="0" borderId="6" xfId="10" applyNumberFormat="1" applyFont="1" applyBorder="1" applyAlignment="1">
      <alignment horizontal="center" vertical="top" wrapText="1"/>
    </xf>
    <xf numFmtId="191" fontId="3" fillId="0" borderId="2" xfId="10" applyNumberFormat="1" applyFont="1" applyBorder="1" applyAlignment="1">
      <alignment vertical="top"/>
    </xf>
    <xf numFmtId="49" fontId="3" fillId="3" borderId="1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43" fontId="49" fillId="0" borderId="1" xfId="1" applyFont="1" applyFill="1" applyBorder="1" applyAlignment="1">
      <alignment horizontal="center" vertical="top" wrapText="1"/>
    </xf>
    <xf numFmtId="43" fontId="49" fillId="0" borderId="6" xfId="1" applyFont="1" applyFill="1" applyBorder="1" applyAlignment="1">
      <alignment horizontal="center" vertical="top" wrapText="1"/>
    </xf>
    <xf numFmtId="188" fontId="49" fillId="0" borderId="1" xfId="1" applyNumberFormat="1" applyFont="1" applyFill="1" applyBorder="1" applyAlignment="1">
      <alignment horizontal="center" vertical="top" wrapText="1"/>
    </xf>
    <xf numFmtId="188" fontId="49" fillId="0" borderId="6" xfId="1" applyNumberFormat="1" applyFont="1" applyFill="1" applyBorder="1" applyAlignment="1">
      <alignment horizontal="center" vertical="top" wrapText="1"/>
    </xf>
    <xf numFmtId="188" fontId="2" fillId="5" borderId="1" xfId="1" applyNumberFormat="1" applyFont="1" applyFill="1" applyBorder="1" applyAlignment="1">
      <alignment horizontal="center" vertical="top"/>
    </xf>
    <xf numFmtId="49" fontId="3" fillId="2" borderId="13" xfId="0" applyNumberFormat="1" applyFont="1" applyFill="1" applyBorder="1" applyAlignment="1">
      <alignment horizontal="center" vertical="top"/>
    </xf>
    <xf numFmtId="0" fontId="3" fillId="0" borderId="8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188" fontId="2" fillId="6" borderId="1" xfId="1" applyNumberFormat="1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top"/>
    </xf>
    <xf numFmtId="187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Fill="1" applyBorder="1" applyAlignment="1">
      <alignment horizontal="center" vertical="top"/>
    </xf>
    <xf numFmtId="188" fontId="3" fillId="0" borderId="0" xfId="0" applyNumberFormat="1" applyFont="1" applyFill="1" applyBorder="1" applyAlignment="1">
      <alignment horizontal="center" vertical="top"/>
    </xf>
    <xf numFmtId="16" fontId="3" fillId="0" borderId="0" xfId="0" applyNumberFormat="1" applyFont="1" applyFill="1" applyBorder="1" applyAlignment="1">
      <alignment horizontal="center" vertical="top"/>
    </xf>
    <xf numFmtId="43" fontId="41" fillId="0" borderId="0" xfId="1" applyFont="1" applyFill="1" applyBorder="1" applyAlignment="1">
      <alignment horizontal="center" vertical="top" wrapText="1"/>
    </xf>
    <xf numFmtId="188" fontId="41" fillId="0" borderId="0" xfId="1" applyNumberFormat="1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 wrapText="1"/>
    </xf>
    <xf numFmtId="188" fontId="2" fillId="6" borderId="5" xfId="1" applyNumberFormat="1" applyFont="1" applyFill="1" applyBorder="1" applyAlignment="1">
      <alignment horizontal="center" vertical="top" wrapText="1"/>
    </xf>
    <xf numFmtId="188" fontId="2" fillId="6" borderId="4" xfId="1" applyNumberFormat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wrapText="1"/>
    </xf>
    <xf numFmtId="0" fontId="50" fillId="0" borderId="14" xfId="0" applyFont="1" applyFill="1" applyBorder="1" applyAlignment="1">
      <alignment vertical="top"/>
    </xf>
    <xf numFmtId="0" fontId="24" fillId="0" borderId="15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188" fontId="2" fillId="0" borderId="15" xfId="1" applyNumberFormat="1" applyFont="1" applyFill="1" applyBorder="1" applyAlignment="1">
      <alignment horizontal="center" vertical="top"/>
    </xf>
    <xf numFmtId="188" fontId="3" fillId="0" borderId="15" xfId="0" applyNumberFormat="1" applyFont="1" applyFill="1" applyBorder="1" applyAlignment="1">
      <alignment horizontal="center" vertical="top"/>
    </xf>
    <xf numFmtId="188" fontId="2" fillId="6" borderId="5" xfId="1" applyNumberFormat="1" applyFont="1" applyFill="1" applyBorder="1" applyAlignment="1">
      <alignment horizontal="center" vertical="top"/>
    </xf>
    <xf numFmtId="188" fontId="2" fillId="6" borderId="4" xfId="1" applyNumberFormat="1" applyFont="1" applyFill="1" applyBorder="1" applyAlignment="1">
      <alignment horizontal="center" vertical="top"/>
    </xf>
    <xf numFmtId="188" fontId="3" fillId="0" borderId="12" xfId="0" applyNumberFormat="1" applyFont="1" applyFill="1" applyBorder="1" applyAlignment="1">
      <alignment horizontal="center" vertical="top"/>
    </xf>
    <xf numFmtId="188" fontId="2" fillId="2" borderId="6" xfId="1" applyNumberFormat="1" applyFont="1" applyFill="1" applyBorder="1" applyAlignment="1">
      <alignment horizontal="center" vertical="top"/>
    </xf>
    <xf numFmtId="14" fontId="3" fillId="0" borderId="6" xfId="0" applyNumberFormat="1" applyFont="1" applyFill="1" applyBorder="1" applyAlignment="1">
      <alignment horizontal="center" vertical="top" wrapText="1"/>
    </xf>
    <xf numFmtId="188" fontId="3" fillId="0" borderId="2" xfId="1" applyNumberFormat="1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/>
    </xf>
    <xf numFmtId="59" fontId="3" fillId="0" borderId="2" xfId="0" applyNumberFormat="1" applyFont="1" applyFill="1" applyBorder="1" applyAlignment="1">
      <alignment horizontal="center" vertical="top"/>
    </xf>
    <xf numFmtId="188" fontId="2" fillId="6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188" fontId="2" fillId="2" borderId="1" xfId="0" applyNumberFormat="1" applyFont="1" applyFill="1" applyBorder="1" applyAlignment="1">
      <alignment vertical="top"/>
    </xf>
    <xf numFmtId="49" fontId="3" fillId="0" borderId="3" xfId="0" applyNumberFormat="1" applyFont="1" applyBorder="1" applyAlignment="1">
      <alignment horizontal="right" vertical="top"/>
    </xf>
    <xf numFmtId="188" fontId="3" fillId="0" borderId="1" xfId="0" applyNumberFormat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188" fontId="3" fillId="0" borderId="6" xfId="0" applyNumberFormat="1" applyFont="1" applyBorder="1" applyAlignment="1">
      <alignment vertical="top"/>
    </xf>
    <xf numFmtId="188" fontId="3" fillId="0" borderId="15" xfId="0" applyNumberFormat="1" applyFont="1" applyBorder="1" applyAlignment="1">
      <alignment vertical="top" wrapText="1"/>
    </xf>
    <xf numFmtId="188" fontId="2" fillId="0" borderId="4" xfId="1" applyNumberFormat="1" applyFont="1" applyBorder="1" applyAlignment="1">
      <alignment vertical="top" wrapText="1"/>
    </xf>
    <xf numFmtId="188" fontId="3" fillId="0" borderId="10" xfId="0" applyNumberFormat="1" applyFont="1" applyBorder="1" applyAlignment="1">
      <alignment vertical="top"/>
    </xf>
    <xf numFmtId="188" fontId="3" fillId="0" borderId="12" xfId="0" applyNumberFormat="1" applyFont="1" applyBorder="1" applyAlignment="1">
      <alignment vertical="top"/>
    </xf>
    <xf numFmtId="49" fontId="3" fillId="0" borderId="1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vertical="top"/>
    </xf>
    <xf numFmtId="0" fontId="15" fillId="0" borderId="4" xfId="0" applyFont="1" applyFill="1" applyBorder="1" applyAlignment="1">
      <alignment vertical="top" wrapText="1"/>
    </xf>
    <xf numFmtId="188" fontId="34" fillId="0" borderId="0" xfId="1" applyNumberFormat="1" applyFont="1" applyFill="1" applyBorder="1" applyAlignment="1">
      <alignment horizontal="center" vertical="top" wrapText="1"/>
    </xf>
    <xf numFmtId="188" fontId="34" fillId="0" borderId="2" xfId="1" applyNumberFormat="1" applyFont="1" applyFill="1" applyBorder="1" applyAlignment="1">
      <alignment horizontal="center" vertical="top" wrapText="1"/>
    </xf>
    <xf numFmtId="17" fontId="3" fillId="0" borderId="6" xfId="0" applyNumberFormat="1" applyFont="1" applyFill="1" applyBorder="1" applyAlignment="1">
      <alignment horizontal="center" vertical="top" wrapText="1"/>
    </xf>
    <xf numFmtId="0" fontId="8" fillId="0" borderId="6" xfId="0" applyFont="1" applyBorder="1" applyAlignment="1"/>
    <xf numFmtId="0" fontId="8" fillId="0" borderId="12" xfId="0" applyFont="1" applyBorder="1" applyAlignment="1"/>
    <xf numFmtId="0" fontId="8" fillId="0" borderId="10" xfId="0" applyFont="1" applyBorder="1" applyAlignment="1"/>
    <xf numFmtId="188" fontId="12" fillId="6" borderId="1" xfId="1" applyNumberFormat="1" applyFont="1" applyFill="1" applyBorder="1" applyAlignment="1">
      <alignment horizontal="center" vertical="top" wrapText="1"/>
    </xf>
    <xf numFmtId="188" fontId="12" fillId="5" borderId="1" xfId="1" applyNumberFormat="1" applyFont="1" applyFill="1" applyBorder="1" applyAlignment="1">
      <alignment horizontal="center" vertical="top"/>
    </xf>
    <xf numFmtId="188" fontId="12" fillId="2" borderId="1" xfId="1" applyNumberFormat="1" applyFont="1" applyFill="1" applyBorder="1" applyAlignment="1">
      <alignment horizontal="center" vertical="top"/>
    </xf>
    <xf numFmtId="188" fontId="25" fillId="6" borderId="1" xfId="1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188" fontId="25" fillId="5" borderId="1" xfId="1" applyNumberFormat="1" applyFont="1" applyFill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/>
    </xf>
    <xf numFmtId="0" fontId="51" fillId="0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/>
    <xf numFmtId="49" fontId="3" fillId="4" borderId="12" xfId="0" applyNumberFormat="1" applyFont="1" applyFill="1" applyBorder="1" applyAlignment="1">
      <alignment horizontal="center" vertical="top" wrapText="1"/>
    </xf>
    <xf numFmtId="188" fontId="3" fillId="4" borderId="12" xfId="1" applyNumberFormat="1" applyFont="1" applyFill="1" applyBorder="1" applyAlignment="1">
      <alignment horizontal="center" vertical="top"/>
    </xf>
    <xf numFmtId="49" fontId="3" fillId="4" borderId="6" xfId="0" applyNumberFormat="1" applyFont="1" applyFill="1" applyBorder="1" applyAlignment="1">
      <alignment horizontal="center" vertical="top" wrapText="1"/>
    </xf>
    <xf numFmtId="188" fontId="3" fillId="4" borderId="6" xfId="1" applyNumberFormat="1" applyFont="1" applyFill="1" applyBorder="1" applyAlignment="1">
      <alignment horizontal="center" vertical="top"/>
    </xf>
    <xf numFmtId="188" fontId="3" fillId="3" borderId="6" xfId="1" applyNumberFormat="1" applyFont="1" applyFill="1" applyBorder="1" applyAlignment="1">
      <alignment horizontal="center" vertical="top"/>
    </xf>
    <xf numFmtId="0" fontId="3" fillId="4" borderId="12" xfId="2" applyFont="1" applyFill="1" applyBorder="1" applyAlignment="1">
      <alignment horizontal="center" vertical="top" wrapText="1"/>
    </xf>
    <xf numFmtId="1" fontId="3" fillId="0" borderId="7" xfId="0" applyNumberFormat="1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vertical="top" wrapText="1"/>
    </xf>
    <xf numFmtId="0" fontId="2" fillId="5" borderId="10" xfId="0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center" vertical="top" wrapText="1"/>
    </xf>
    <xf numFmtId="14" fontId="3" fillId="4" borderId="0" xfId="0" applyNumberFormat="1" applyFont="1" applyFill="1" applyBorder="1" applyAlignment="1">
      <alignment horizontal="center" vertical="top" wrapText="1"/>
    </xf>
    <xf numFmtId="188" fontId="3" fillId="4" borderId="0" xfId="1" applyNumberFormat="1" applyFont="1" applyFill="1" applyBorder="1" applyAlignment="1">
      <alignment horizontal="center" vertical="top"/>
    </xf>
    <xf numFmtId="14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/>
    </xf>
    <xf numFmtId="15" fontId="3" fillId="0" borderId="0" xfId="0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 wrapText="1"/>
    </xf>
    <xf numFmtId="49" fontId="3" fillId="4" borderId="0" xfId="0" applyNumberFormat="1" applyFont="1" applyFill="1" applyBorder="1" applyAlignment="1">
      <alignment horizontal="center" vertical="top" wrapText="1"/>
    </xf>
    <xf numFmtId="188" fontId="3" fillId="3" borderId="0" xfId="1" applyNumberFormat="1" applyFont="1" applyFill="1" applyBorder="1" applyAlignment="1">
      <alignment horizontal="center" vertical="top"/>
    </xf>
    <xf numFmtId="15" fontId="3" fillId="4" borderId="0" xfId="0" applyNumberFormat="1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3" fillId="0" borderId="0" xfId="0" quotePrefix="1" applyFont="1" applyBorder="1" applyAlignment="1">
      <alignment horizontal="center" vertical="top" wrapText="1"/>
    </xf>
    <xf numFmtId="0" fontId="3" fillId="0" borderId="0" xfId="0" quotePrefix="1" applyFont="1" applyBorder="1" applyAlignment="1">
      <alignment horizontal="center" vertical="top"/>
    </xf>
    <xf numFmtId="49" fontId="3" fillId="0" borderId="0" xfId="0" quotePrefix="1" applyNumberFormat="1" applyFont="1" applyBorder="1" applyAlignment="1">
      <alignment horizontal="center" vertical="top"/>
    </xf>
    <xf numFmtId="17" fontId="3" fillId="0" borderId="0" xfId="0" applyNumberFormat="1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188" fontId="3" fillId="3" borderId="12" xfId="1" applyNumberFormat="1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49" fontId="3" fillId="2" borderId="5" xfId="0" applyNumberFormat="1" applyFont="1" applyFill="1" applyBorder="1" applyAlignment="1">
      <alignment horizontal="center" vertical="top" wrapText="1"/>
    </xf>
    <xf numFmtId="14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188" fontId="2" fillId="0" borderId="2" xfId="1" applyNumberFormat="1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 wrapText="1"/>
    </xf>
    <xf numFmtId="188" fontId="2" fillId="4" borderId="6" xfId="1" applyNumberFormat="1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188" fontId="3" fillId="4" borderId="2" xfId="1" applyNumberFormat="1" applyFont="1" applyFill="1" applyBorder="1" applyAlignment="1">
      <alignment horizontal="center" vertical="top"/>
    </xf>
    <xf numFmtId="15" fontId="3" fillId="0" borderId="2" xfId="0" applyNumberFormat="1" applyFont="1" applyFill="1" applyBorder="1" applyAlignment="1">
      <alignment horizontal="center" vertical="top" wrapText="1"/>
    </xf>
    <xf numFmtId="17" fontId="3" fillId="0" borderId="2" xfId="0" applyNumberFormat="1" applyFont="1" applyFill="1" applyBorder="1" applyAlignment="1">
      <alignment horizontal="center" vertical="top" wrapText="1"/>
    </xf>
    <xf numFmtId="0" fontId="34" fillId="0" borderId="4" xfId="0" applyFont="1" applyFill="1" applyBorder="1" applyAlignment="1">
      <alignment vertical="top" wrapText="1"/>
    </xf>
    <xf numFmtId="0" fontId="34" fillId="0" borderId="7" xfId="0" applyFont="1" applyFill="1" applyBorder="1" applyAlignment="1">
      <alignment vertical="top" wrapText="1"/>
    </xf>
    <xf numFmtId="0" fontId="34" fillId="0" borderId="8" xfId="0" applyFont="1" applyBorder="1" applyAlignment="1">
      <alignment vertical="top" wrapText="1"/>
    </xf>
    <xf numFmtId="0" fontId="34" fillId="0" borderId="7" xfId="0" applyFont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/>
    </xf>
    <xf numFmtId="188" fontId="3" fillId="0" borderId="1" xfId="1" applyNumberFormat="1" applyFont="1" applyBorder="1" applyAlignment="1">
      <alignment vertical="top"/>
    </xf>
    <xf numFmtId="0" fontId="3" fillId="0" borderId="13" xfId="0" applyFont="1" applyBorder="1"/>
    <xf numFmtId="0" fontId="41" fillId="0" borderId="7" xfId="0" applyFont="1" applyFill="1" applyBorder="1" applyAlignment="1">
      <alignment vertical="top" wrapText="1"/>
    </xf>
    <xf numFmtId="0" fontId="41" fillId="0" borderId="7" xfId="0" applyFont="1" applyBorder="1" applyAlignment="1">
      <alignment vertical="top" wrapText="1"/>
    </xf>
    <xf numFmtId="0" fontId="2" fillId="6" borderId="1" xfId="0" applyFont="1" applyFill="1" applyBorder="1" applyAlignment="1">
      <alignment vertical="center"/>
    </xf>
    <xf numFmtId="0" fontId="3" fillId="0" borderId="14" xfId="0" applyFont="1" applyBorder="1"/>
    <xf numFmtId="0" fontId="3" fillId="0" borderId="11" xfId="0" applyFont="1" applyBorder="1" applyAlignment="1"/>
    <xf numFmtId="0" fontId="3" fillId="0" borderId="0" xfId="2" applyFont="1" applyBorder="1" applyAlignment="1">
      <alignment horizontal="center" vertical="top" wrapText="1"/>
    </xf>
    <xf numFmtId="188" fontId="2" fillId="5" borderId="0" xfId="1" applyNumberFormat="1" applyFont="1" applyFill="1" applyBorder="1" applyAlignment="1">
      <alignment vertical="top"/>
    </xf>
    <xf numFmtId="0" fontId="3" fillId="0" borderId="11" xfId="0" applyFont="1" applyBorder="1"/>
    <xf numFmtId="0" fontId="41" fillId="0" borderId="15" xfId="0" applyFont="1" applyFill="1" applyBorder="1" applyAlignment="1">
      <alignment vertical="top" wrapText="1"/>
    </xf>
    <xf numFmtId="0" fontId="41" fillId="0" borderId="15" xfId="0" applyFont="1" applyBorder="1" applyAlignment="1">
      <alignment vertical="top" wrapText="1"/>
    </xf>
    <xf numFmtId="188" fontId="2" fillId="6" borderId="4" xfId="1" applyNumberFormat="1" applyFont="1" applyFill="1" applyBorder="1" applyAlignment="1">
      <alignment horizontal="left" vertical="top" wrapText="1"/>
    </xf>
    <xf numFmtId="17" fontId="3" fillId="0" borderId="12" xfId="0" applyNumberFormat="1" applyFont="1" applyBorder="1" applyAlignment="1">
      <alignment horizontal="center" vertical="top" wrapText="1"/>
    </xf>
    <xf numFmtId="188" fontId="2" fillId="5" borderId="12" xfId="1" applyNumberFormat="1" applyFont="1" applyFill="1" applyBorder="1" applyAlignment="1">
      <alignment vertical="top"/>
    </xf>
    <xf numFmtId="188" fontId="2" fillId="0" borderId="12" xfId="1" applyNumberFormat="1" applyFont="1" applyFill="1" applyBorder="1" applyAlignment="1">
      <alignment vertical="top"/>
    </xf>
    <xf numFmtId="0" fontId="3" fillId="0" borderId="7" xfId="0" applyFont="1" applyBorder="1" applyAlignment="1">
      <alignment horizontal="center" vertical="top" wrapText="1"/>
    </xf>
    <xf numFmtId="0" fontId="2" fillId="5" borderId="9" xfId="0" applyFont="1" applyFill="1" applyBorder="1" applyAlignment="1">
      <alignment vertical="top"/>
    </xf>
    <xf numFmtId="188" fontId="2" fillId="5" borderId="9" xfId="1" applyNumberFormat="1" applyFont="1" applyFill="1" applyBorder="1" applyAlignment="1">
      <alignment vertical="top"/>
    </xf>
    <xf numFmtId="188" fontId="2" fillId="5" borderId="10" xfId="1" applyNumberFormat="1" applyFont="1" applyFill="1" applyBorder="1" applyAlignment="1">
      <alignment vertical="top"/>
    </xf>
    <xf numFmtId="0" fontId="3" fillId="4" borderId="4" xfId="0" applyFont="1" applyFill="1" applyBorder="1" applyAlignment="1">
      <alignment horizontal="left" vertical="top"/>
    </xf>
    <xf numFmtId="188" fontId="3" fillId="0" borderId="5" xfId="1" applyNumberFormat="1" applyFont="1" applyFill="1" applyBorder="1" applyAlignment="1">
      <alignment vertical="top"/>
    </xf>
    <xf numFmtId="0" fontId="3" fillId="0" borderId="15" xfId="0" applyFont="1" applyBorder="1" applyAlignment="1">
      <alignment horizontal="center" vertical="center"/>
    </xf>
    <xf numFmtId="49" fontId="24" fillId="0" borderId="13" xfId="0" applyNumberFormat="1" applyFont="1" applyFill="1" applyBorder="1" applyAlignment="1">
      <alignment horizontal="center" vertical="top"/>
    </xf>
    <xf numFmtId="188" fontId="31" fillId="0" borderId="2" xfId="1" applyNumberFormat="1" applyFont="1" applyFill="1" applyBorder="1" applyAlignment="1">
      <alignment vertical="top"/>
    </xf>
    <xf numFmtId="188" fontId="24" fillId="0" borderId="2" xfId="1" applyNumberFormat="1" applyFont="1" applyFill="1" applyBorder="1" applyAlignment="1">
      <alignment vertical="top"/>
    </xf>
    <xf numFmtId="188" fontId="52" fillId="0" borderId="0" xfId="1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0" xfId="0" applyFont="1" applyBorder="1" applyAlignment="1"/>
    <xf numFmtId="188" fontId="12" fillId="5" borderId="6" xfId="1" applyNumberFormat="1" applyFont="1" applyFill="1" applyBorder="1" applyAlignment="1">
      <alignment horizontal="center" vertical="top"/>
    </xf>
    <xf numFmtId="188" fontId="12" fillId="4" borderId="10" xfId="1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0" xfId="0" applyFont="1" applyBorder="1" applyAlignment="1"/>
    <xf numFmtId="188" fontId="2" fillId="0" borderId="0" xfId="0" applyNumberFormat="1" applyFont="1"/>
    <xf numFmtId="43" fontId="45" fillId="0" borderId="0" xfId="1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left" vertical="top" wrapText="1"/>
    </xf>
    <xf numFmtId="43" fontId="41" fillId="0" borderId="5" xfId="1" applyFont="1" applyFill="1" applyBorder="1" applyAlignment="1">
      <alignment horizontal="center" vertical="top" wrapText="1"/>
    </xf>
    <xf numFmtId="188" fontId="3" fillId="0" borderId="5" xfId="1" applyNumberFormat="1" applyFont="1" applyFill="1" applyBorder="1" applyAlignment="1">
      <alignment horizontal="center" vertical="top"/>
    </xf>
    <xf numFmtId="188" fontId="3" fillId="0" borderId="4" xfId="1" applyNumberFormat="1" applyFont="1" applyFill="1" applyBorder="1" applyAlignment="1">
      <alignment horizontal="center" vertical="top"/>
    </xf>
    <xf numFmtId="188" fontId="3" fillId="0" borderId="1" xfId="1" applyNumberFormat="1" applyFont="1" applyFill="1" applyBorder="1" applyAlignment="1">
      <alignment horizontal="center" vertical="top"/>
    </xf>
    <xf numFmtId="43" fontId="41" fillId="0" borderId="2" xfId="1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vertical="top"/>
    </xf>
    <xf numFmtId="0" fontId="18" fillId="0" borderId="1" xfId="0" applyFont="1" applyFill="1" applyBorder="1" applyAlignment="1">
      <alignment horizontal="center" vertical="top" wrapText="1"/>
    </xf>
    <xf numFmtId="43" fontId="39" fillId="0" borderId="6" xfId="1" applyFont="1" applyFill="1" applyBorder="1" applyAlignment="1">
      <alignment horizontal="center" vertical="top" wrapText="1"/>
    </xf>
    <xf numFmtId="188" fontId="53" fillId="0" borderId="1" xfId="1" applyNumberFormat="1" applyFont="1" applyFill="1" applyBorder="1" applyAlignment="1">
      <alignment horizontal="center" vertical="top" wrapText="1"/>
    </xf>
    <xf numFmtId="188" fontId="53" fillId="0" borderId="6" xfId="1" applyNumberFormat="1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/>
    </xf>
    <xf numFmtId="188" fontId="8" fillId="0" borderId="0" xfId="0" applyNumberFormat="1" applyFont="1" applyBorder="1" applyAlignment="1">
      <alignment vertical="top"/>
    </xf>
    <xf numFmtId="0" fontId="3" fillId="0" borderId="7" xfId="0" applyFont="1" applyBorder="1" applyAlignment="1">
      <alignment vertical="top"/>
    </xf>
    <xf numFmtId="188" fontId="34" fillId="0" borderId="7" xfId="1" applyNumberFormat="1" applyFont="1" applyFill="1" applyBorder="1" applyAlignment="1">
      <alignment horizontal="center" vertical="top" wrapText="1"/>
    </xf>
    <xf numFmtId="3" fontId="3" fillId="0" borderId="12" xfId="0" applyNumberFormat="1" applyFont="1" applyFill="1" applyBorder="1" applyAlignment="1">
      <alignment horizontal="right" vertical="top"/>
    </xf>
    <xf numFmtId="3" fontId="8" fillId="0" borderId="0" xfId="0" applyNumberFormat="1" applyFont="1" applyFill="1" applyAlignment="1">
      <alignment horizontal="right" vertical="top"/>
    </xf>
    <xf numFmtId="188" fontId="8" fillId="0" borderId="1" xfId="1" applyNumberFormat="1" applyFont="1" applyFill="1" applyBorder="1" applyAlignment="1">
      <alignment horizontal="right" vertical="top"/>
    </xf>
    <xf numFmtId="3" fontId="8" fillId="0" borderId="1" xfId="0" applyNumberFormat="1" applyFont="1" applyFill="1" applyBorder="1" applyAlignment="1">
      <alignment horizontal="right" vertical="top"/>
    </xf>
    <xf numFmtId="3" fontId="36" fillId="0" borderId="1" xfId="1" applyNumberFormat="1" applyFont="1" applyBorder="1" applyAlignment="1">
      <alignment horizontal="right" vertical="top"/>
    </xf>
    <xf numFmtId="0" fontId="17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6" fillId="6" borderId="1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0" borderId="0" xfId="0" applyFont="1" applyBorder="1" applyAlignment="1"/>
    <xf numFmtId="0" fontId="3" fillId="0" borderId="15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top"/>
    </xf>
    <xf numFmtId="0" fontId="6" fillId="6" borderId="3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49" fontId="6" fillId="5" borderId="11" xfId="0" applyNumberFormat="1" applyFont="1" applyFill="1" applyBorder="1" applyAlignment="1">
      <alignment horizontal="left" vertical="top"/>
    </xf>
    <xf numFmtId="49" fontId="6" fillId="5" borderId="5" xfId="0" applyNumberFormat="1" applyFont="1" applyFill="1" applyBorder="1" applyAlignment="1">
      <alignment horizontal="left" vertical="top"/>
    </xf>
    <xf numFmtId="49" fontId="6" fillId="5" borderId="4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49" fontId="2" fillId="5" borderId="11" xfId="0" applyNumberFormat="1" applyFont="1" applyFill="1" applyBorder="1" applyAlignment="1">
      <alignment horizontal="left" vertical="top"/>
    </xf>
    <xf numFmtId="49" fontId="2" fillId="5" borderId="5" xfId="0" applyNumberFormat="1" applyFont="1" applyFill="1" applyBorder="1" applyAlignment="1">
      <alignment horizontal="left" vertical="top"/>
    </xf>
    <xf numFmtId="49" fontId="2" fillId="5" borderId="4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11" fillId="6" borderId="5" xfId="0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2">
    <cellStyle name="Comma 2" xfId="8"/>
    <cellStyle name="Normal 2" xfId="2"/>
    <cellStyle name="Normal 2 2" xfId="7"/>
    <cellStyle name="Normal 3" xfId="3"/>
    <cellStyle name="Normal 3 2" xfId="5"/>
    <cellStyle name="Normal 3 3" xfId="6"/>
    <cellStyle name="Normal 3 4" xfId="10"/>
    <cellStyle name="Normal 5" xfId="4"/>
    <cellStyle name="เครื่องหมายจุลภาค" xfId="1" builtinId="3"/>
    <cellStyle name="ปกติ" xfId="0" builtinId="0"/>
    <cellStyle name="ปกติ 3" xfId="11"/>
    <cellStyle name="แสดงผล 2" xfId="9"/>
  </cellStyles>
  <dxfs count="0"/>
  <tableStyles count="0" defaultTableStyle="TableStyleMedium2" defaultPivotStyle="PivotStyleLight16"/>
  <colors>
    <mruColors>
      <color rgb="FFFF7C80"/>
      <color rgb="FFFFCCFF"/>
      <color rgb="FFFFFFFF"/>
      <color rgb="FFF8F8F8"/>
      <color rgb="FFCCFF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8:H25"/>
  <sheetViews>
    <sheetView workbookViewId="0">
      <selection activeCell="M18" sqref="M18"/>
    </sheetView>
  </sheetViews>
  <sheetFormatPr defaultRowHeight="14.25" x14ac:dyDescent="0.2"/>
  <sheetData>
    <row r="18" spans="2:8" s="114" customFormat="1" ht="36" x14ac:dyDescent="0.55000000000000004">
      <c r="B18" s="1641" t="s">
        <v>163</v>
      </c>
      <c r="C18" s="1641"/>
      <c r="D18" s="1641"/>
      <c r="E18" s="1641"/>
      <c r="F18" s="1641"/>
      <c r="G18" s="1641"/>
      <c r="H18" s="1641"/>
    </row>
    <row r="19" spans="2:8" s="114" customFormat="1" ht="16.5" customHeight="1" x14ac:dyDescent="0.55000000000000004">
      <c r="B19" s="115"/>
      <c r="C19" s="115"/>
      <c r="D19" s="115"/>
      <c r="E19" s="115"/>
      <c r="F19" s="115"/>
      <c r="G19" s="115"/>
      <c r="H19" s="115"/>
    </row>
    <row r="20" spans="2:8" s="114" customFormat="1" ht="36" x14ac:dyDescent="0.55000000000000004">
      <c r="B20" s="1641" t="s">
        <v>164</v>
      </c>
      <c r="C20" s="1641"/>
      <c r="D20" s="1641"/>
      <c r="E20" s="1641"/>
      <c r="F20" s="1641"/>
      <c r="G20" s="1641"/>
      <c r="H20" s="1641"/>
    </row>
    <row r="21" spans="2:8" s="114" customFormat="1" ht="36" x14ac:dyDescent="0.55000000000000004">
      <c r="B21" s="1641" t="s">
        <v>1918</v>
      </c>
      <c r="C21" s="1641"/>
      <c r="D21" s="1641"/>
      <c r="E21" s="1641"/>
      <c r="F21" s="1641"/>
      <c r="G21" s="1641"/>
      <c r="H21" s="1641"/>
    </row>
    <row r="22" spans="2:8" s="114" customFormat="1" ht="36" x14ac:dyDescent="0.55000000000000004"/>
    <row r="23" spans="2:8" s="114" customFormat="1" ht="36" x14ac:dyDescent="0.55000000000000004"/>
    <row r="24" spans="2:8" s="117" customFormat="1" ht="33.75" x14ac:dyDescent="0.5"/>
    <row r="25" spans="2:8" s="117" customFormat="1" ht="33.75" x14ac:dyDescent="0.5"/>
  </sheetData>
  <mergeCells count="3">
    <mergeCell ref="B18:H18"/>
    <mergeCell ref="B20:H20"/>
    <mergeCell ref="B21:H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20"/>
  <sheetViews>
    <sheetView workbookViewId="0">
      <selection activeCell="Q40" sqref="Q40"/>
    </sheetView>
  </sheetViews>
  <sheetFormatPr defaultRowHeight="14.25" x14ac:dyDescent="0.2"/>
  <sheetData>
    <row r="20" spans="3:3" ht="36" x14ac:dyDescent="0.55000000000000004">
      <c r="C20" s="114" t="s">
        <v>72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Q253"/>
  <sheetViews>
    <sheetView zoomScale="110" zoomScaleNormal="110" workbookViewId="0">
      <pane ySplit="3" topLeftCell="A4" activePane="bottomLeft" state="frozen"/>
      <selection pane="bottomLeft" activeCell="H8" sqref="H8"/>
    </sheetView>
  </sheetViews>
  <sheetFormatPr defaultColWidth="9" defaultRowHeight="15.75" x14ac:dyDescent="0.25"/>
  <cols>
    <col min="1" max="1" width="0.375" style="17" customWidth="1"/>
    <col min="2" max="2" width="7.375" style="215" customWidth="1"/>
    <col min="3" max="3" width="2.375" style="61" customWidth="1"/>
    <col min="4" max="4" width="4.5" style="61" customWidth="1"/>
    <col min="5" max="5" width="17.625" style="31" customWidth="1"/>
    <col min="6" max="6" width="6.625" style="107" customWidth="1"/>
    <col min="7" max="7" width="11.875" style="52" customWidth="1"/>
    <col min="8" max="8" width="8.375" style="63" customWidth="1"/>
    <col min="9" max="9" width="7.375" style="705" customWidth="1"/>
    <col min="10" max="10" width="7.125" style="705" customWidth="1"/>
    <col min="11" max="12" width="8" style="705" customWidth="1"/>
    <col min="13" max="13" width="7.25" style="705" customWidth="1"/>
    <col min="14" max="14" width="6.625" style="705" customWidth="1"/>
    <col min="15" max="15" width="6.75" style="705" customWidth="1"/>
    <col min="16" max="16" width="7.5" style="705" customWidth="1"/>
    <col min="17" max="17" width="8.25" style="705" customWidth="1"/>
    <col min="18" max="16384" width="9" style="17"/>
  </cols>
  <sheetData>
    <row r="1" spans="2:17" s="18" customFormat="1" ht="21" x14ac:dyDescent="0.35">
      <c r="B1" s="1683" t="s">
        <v>1487</v>
      </c>
      <c r="C1" s="1683"/>
      <c r="D1" s="1683"/>
      <c r="E1" s="1683"/>
      <c r="F1" s="1683"/>
      <c r="G1" s="1683"/>
      <c r="H1" s="1683"/>
      <c r="I1" s="1683"/>
      <c r="J1" s="1683"/>
      <c r="K1" s="1683"/>
      <c r="L1" s="1683"/>
      <c r="M1" s="1683"/>
      <c r="N1" s="1683"/>
      <c r="O1" s="1683"/>
      <c r="P1" s="1683"/>
      <c r="Q1" s="1683"/>
    </row>
    <row r="2" spans="2:17" ht="15" customHeight="1" x14ac:dyDescent="0.25">
      <c r="B2" s="48"/>
      <c r="C2" s="49"/>
      <c r="D2" s="856"/>
      <c r="E2" s="50"/>
      <c r="F2" s="49"/>
      <c r="G2" s="51"/>
      <c r="H2" s="52"/>
      <c r="I2" s="49"/>
      <c r="J2" s="49"/>
      <c r="K2" s="49"/>
      <c r="L2" s="49"/>
      <c r="M2" s="49"/>
      <c r="N2" s="49"/>
      <c r="O2" s="49"/>
      <c r="P2" s="49"/>
      <c r="Q2" s="49"/>
    </row>
    <row r="3" spans="2:17" s="623" customFormat="1" ht="33" customHeight="1" x14ac:dyDescent="0.2">
      <c r="B3" s="1532" t="s">
        <v>38</v>
      </c>
      <c r="C3" s="1643" t="s">
        <v>40</v>
      </c>
      <c r="D3" s="1644"/>
      <c r="E3" s="1645"/>
      <c r="F3" s="9" t="s">
        <v>36</v>
      </c>
      <c r="G3" s="171" t="s">
        <v>39</v>
      </c>
      <c r="H3" s="53" t="s">
        <v>9</v>
      </c>
      <c r="I3" s="10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168</v>
      </c>
      <c r="O3" s="11" t="s">
        <v>18</v>
      </c>
      <c r="P3" s="11" t="s">
        <v>92</v>
      </c>
      <c r="Q3" s="10" t="s">
        <v>113</v>
      </c>
    </row>
    <row r="4" spans="2:17" s="13" customFormat="1" ht="18" customHeight="1" x14ac:dyDescent="0.25">
      <c r="B4" s="1646" t="s">
        <v>72</v>
      </c>
      <c r="C4" s="1647"/>
      <c r="D4" s="1647"/>
      <c r="E4" s="1648"/>
      <c r="F4" s="108"/>
      <c r="G4" s="67"/>
      <c r="H4" s="68"/>
      <c r="I4" s="1528">
        <f>SUM(I5+I146+I158+I173+I180+I212)</f>
        <v>111600</v>
      </c>
      <c r="J4" s="1528">
        <f t="shared" ref="J4:O4" si="0">SUM(J5+J146+J158+J173+J180+J212)</f>
        <v>480160</v>
      </c>
      <c r="K4" s="1528">
        <f t="shared" si="0"/>
        <v>1434897</v>
      </c>
      <c r="L4" s="1528">
        <f t="shared" si="0"/>
        <v>2728970</v>
      </c>
      <c r="M4" s="1528">
        <f t="shared" si="0"/>
        <v>416473</v>
      </c>
      <c r="N4" s="1528">
        <f t="shared" si="0"/>
        <v>310000</v>
      </c>
      <c r="O4" s="1528">
        <f t="shared" si="0"/>
        <v>90000</v>
      </c>
      <c r="P4" s="1525">
        <f>SUM(P5+P146+P158+P173+P180+P212)</f>
        <v>6440000</v>
      </c>
      <c r="Q4" s="1525">
        <f>SUM(Q5+Q146+Q158+Q173+Q180+Q212)</f>
        <v>12012100</v>
      </c>
    </row>
    <row r="5" spans="2:17" x14ac:dyDescent="0.25">
      <c r="B5" s="1531" t="s">
        <v>1485</v>
      </c>
      <c r="C5" s="44" t="s">
        <v>15</v>
      </c>
      <c r="D5" s="101"/>
      <c r="E5" s="72"/>
      <c r="F5" s="32"/>
      <c r="G5" s="33"/>
      <c r="H5" s="73"/>
      <c r="I5" s="181">
        <f t="shared" ref="I5:Q5" si="1">I6+I34+I40+I47+I50+I55+I72+I119+I139</f>
        <v>0</v>
      </c>
      <c r="J5" s="181">
        <f t="shared" si="1"/>
        <v>352360</v>
      </c>
      <c r="K5" s="181">
        <f t="shared" si="1"/>
        <v>1205240</v>
      </c>
      <c r="L5" s="181">
        <f t="shared" si="1"/>
        <v>1820068</v>
      </c>
      <c r="M5" s="181">
        <f t="shared" si="1"/>
        <v>416473</v>
      </c>
      <c r="N5" s="181">
        <f t="shared" si="1"/>
        <v>10000</v>
      </c>
      <c r="O5" s="181">
        <f t="shared" si="1"/>
        <v>0</v>
      </c>
      <c r="P5" s="181">
        <f t="shared" si="1"/>
        <v>0</v>
      </c>
      <c r="Q5" s="181">
        <f t="shared" si="1"/>
        <v>3804141</v>
      </c>
    </row>
    <row r="6" spans="2:17" ht="16.149999999999999" customHeight="1" x14ac:dyDescent="0.25">
      <c r="B6" s="35"/>
      <c r="C6" s="627" t="s">
        <v>37</v>
      </c>
      <c r="D6" s="640" t="s">
        <v>1</v>
      </c>
      <c r="E6" s="629"/>
      <c r="F6" s="213"/>
      <c r="G6" s="630"/>
      <c r="H6" s="631"/>
      <c r="I6" s="86">
        <f>SUM(I7:I33)</f>
        <v>0</v>
      </c>
      <c r="J6" s="86">
        <f>SUM(J7:J33)</f>
        <v>72480</v>
      </c>
      <c r="K6" s="86">
        <f t="shared" ref="K6:P6" si="2">SUM(K7:K33)</f>
        <v>505680</v>
      </c>
      <c r="L6" s="86">
        <f t="shared" si="2"/>
        <v>181060</v>
      </c>
      <c r="M6" s="86">
        <f t="shared" si="2"/>
        <v>0</v>
      </c>
      <c r="N6" s="86">
        <f t="shared" si="2"/>
        <v>0</v>
      </c>
      <c r="O6" s="86">
        <f t="shared" si="2"/>
        <v>0</v>
      </c>
      <c r="P6" s="86">
        <f t="shared" si="2"/>
        <v>0</v>
      </c>
      <c r="Q6" s="86">
        <f>SUM(Q7:Q33)</f>
        <v>759220</v>
      </c>
    </row>
    <row r="7" spans="2:17" ht="63" x14ac:dyDescent="0.25">
      <c r="B7" s="35"/>
      <c r="C7" s="54"/>
      <c r="D7" s="47">
        <v>1.1000000000000001</v>
      </c>
      <c r="E7" s="123" t="s">
        <v>1971</v>
      </c>
      <c r="F7" s="19">
        <v>6</v>
      </c>
      <c r="G7" s="20" t="s">
        <v>35</v>
      </c>
      <c r="H7" s="143" t="s">
        <v>486</v>
      </c>
      <c r="I7" s="91"/>
      <c r="J7" s="91">
        <v>15000</v>
      </c>
      <c r="K7" s="91">
        <v>30000</v>
      </c>
      <c r="L7" s="91">
        <v>55000</v>
      </c>
      <c r="M7" s="91"/>
      <c r="N7" s="91"/>
      <c r="O7" s="91"/>
      <c r="P7" s="91"/>
      <c r="Q7" s="150">
        <f>SUM(I7:P7)</f>
        <v>100000</v>
      </c>
    </row>
    <row r="8" spans="2:17" ht="63" x14ac:dyDescent="0.25">
      <c r="B8" s="35"/>
      <c r="C8" s="54"/>
      <c r="D8" s="47">
        <v>1.2</v>
      </c>
      <c r="E8" s="123" t="s">
        <v>1110</v>
      </c>
      <c r="F8" s="19" t="s">
        <v>47</v>
      </c>
      <c r="G8" s="20" t="s">
        <v>35</v>
      </c>
      <c r="H8" s="143" t="s">
        <v>1111</v>
      </c>
      <c r="I8" s="91"/>
      <c r="J8" s="91"/>
      <c r="K8" s="91">
        <v>40000</v>
      </c>
      <c r="L8" s="91">
        <v>30000</v>
      </c>
      <c r="M8" s="91"/>
      <c r="N8" s="91"/>
      <c r="O8" s="91"/>
      <c r="P8" s="91"/>
      <c r="Q8" s="150">
        <f t="shared" ref="Q8:Q32" si="3">SUM(I8:P8)</f>
        <v>70000</v>
      </c>
    </row>
    <row r="9" spans="2:17" ht="47.25" x14ac:dyDescent="0.25">
      <c r="B9" s="35"/>
      <c r="C9" s="54"/>
      <c r="D9" s="47">
        <v>1.3</v>
      </c>
      <c r="E9" s="123" t="s">
        <v>1112</v>
      </c>
      <c r="F9" s="19" t="s">
        <v>47</v>
      </c>
      <c r="G9" s="20" t="s">
        <v>35</v>
      </c>
      <c r="H9" s="143" t="s">
        <v>1113</v>
      </c>
      <c r="I9" s="91"/>
      <c r="J9" s="91"/>
      <c r="K9" s="91">
        <v>10800</v>
      </c>
      <c r="L9" s="91">
        <v>9200</v>
      </c>
      <c r="M9" s="91"/>
      <c r="N9" s="91"/>
      <c r="O9" s="91"/>
      <c r="P9" s="91"/>
      <c r="Q9" s="150">
        <f t="shared" si="3"/>
        <v>20000</v>
      </c>
    </row>
    <row r="10" spans="2:17" ht="78.75" x14ac:dyDescent="0.25">
      <c r="B10" s="35"/>
      <c r="C10" s="54"/>
      <c r="D10" s="47">
        <v>1.4</v>
      </c>
      <c r="E10" s="123" t="s">
        <v>1114</v>
      </c>
      <c r="F10" s="19">
        <v>6</v>
      </c>
      <c r="G10" s="20" t="s">
        <v>35</v>
      </c>
      <c r="H10" s="145" t="s">
        <v>1115</v>
      </c>
      <c r="I10" s="91"/>
      <c r="J10" s="91">
        <v>3600</v>
      </c>
      <c r="K10" s="91">
        <v>7600</v>
      </c>
      <c r="L10" s="91">
        <v>13800</v>
      </c>
      <c r="M10" s="91"/>
      <c r="N10" s="91"/>
      <c r="O10" s="91"/>
      <c r="P10" s="91"/>
      <c r="Q10" s="150">
        <f t="shared" si="3"/>
        <v>25000</v>
      </c>
    </row>
    <row r="11" spans="2:17" ht="63" x14ac:dyDescent="0.25">
      <c r="B11" s="35"/>
      <c r="C11" s="857"/>
      <c r="D11" s="30">
        <v>1.5</v>
      </c>
      <c r="E11" s="96" t="s">
        <v>1116</v>
      </c>
      <c r="F11" s="226"/>
      <c r="G11" s="23"/>
      <c r="H11" s="858"/>
      <c r="I11" s="859"/>
      <c r="J11" s="859"/>
      <c r="K11" s="859"/>
      <c r="L11" s="859"/>
      <c r="M11" s="859"/>
      <c r="N11" s="859"/>
      <c r="O11" s="859"/>
      <c r="P11" s="859"/>
      <c r="Q11" s="859"/>
    </row>
    <row r="12" spans="2:17" ht="47.25" x14ac:dyDescent="0.25">
      <c r="B12" s="41"/>
      <c r="C12" s="54"/>
      <c r="D12" s="47"/>
      <c r="E12" s="123" t="s">
        <v>1973</v>
      </c>
      <c r="F12" s="19" t="s">
        <v>358</v>
      </c>
      <c r="G12" s="20" t="s">
        <v>35</v>
      </c>
      <c r="H12" s="174" t="s">
        <v>1117</v>
      </c>
      <c r="I12" s="91"/>
      <c r="J12" s="91"/>
      <c r="K12" s="91"/>
      <c r="L12" s="91">
        <v>10000</v>
      </c>
      <c r="M12" s="91"/>
      <c r="N12" s="91"/>
      <c r="O12" s="91"/>
      <c r="P12" s="91"/>
      <c r="Q12" s="150">
        <f t="shared" si="3"/>
        <v>10000</v>
      </c>
    </row>
    <row r="13" spans="2:17" ht="47.25" x14ac:dyDescent="0.25">
      <c r="B13" s="35"/>
      <c r="C13" s="76"/>
      <c r="D13" s="75"/>
      <c r="E13" s="37" t="s">
        <v>1118</v>
      </c>
      <c r="F13" s="88" t="s">
        <v>358</v>
      </c>
      <c r="G13" s="124" t="s">
        <v>35</v>
      </c>
      <c r="H13" s="883" t="s">
        <v>1119</v>
      </c>
      <c r="I13" s="692"/>
      <c r="J13" s="692"/>
      <c r="K13" s="692"/>
      <c r="L13" s="692">
        <v>10000</v>
      </c>
      <c r="M13" s="692"/>
      <c r="N13" s="692"/>
      <c r="O13" s="692"/>
      <c r="P13" s="692"/>
      <c r="Q13" s="635">
        <f t="shared" si="3"/>
        <v>10000</v>
      </c>
    </row>
    <row r="14" spans="2:17" ht="94.5" x14ac:dyDescent="0.25">
      <c r="B14" s="35"/>
      <c r="C14" s="857"/>
      <c r="D14" s="30">
        <v>1.6</v>
      </c>
      <c r="E14" s="96" t="s">
        <v>1974</v>
      </c>
      <c r="F14" s="226"/>
      <c r="G14" s="23"/>
      <c r="H14" s="858"/>
      <c r="I14" s="859"/>
      <c r="J14" s="859"/>
      <c r="K14" s="859"/>
      <c r="L14" s="859"/>
      <c r="M14" s="859"/>
      <c r="N14" s="859"/>
      <c r="O14" s="859"/>
      <c r="P14" s="859"/>
      <c r="Q14" s="859"/>
    </row>
    <row r="15" spans="2:17" ht="47.25" x14ac:dyDescent="0.25">
      <c r="B15" s="35"/>
      <c r="C15" s="54"/>
      <c r="D15" s="47"/>
      <c r="E15" s="123" t="s">
        <v>1120</v>
      </c>
      <c r="F15" s="19">
        <v>6</v>
      </c>
      <c r="G15" s="20" t="s">
        <v>35</v>
      </c>
      <c r="H15" s="145" t="s">
        <v>1121</v>
      </c>
      <c r="I15" s="91"/>
      <c r="J15" s="91">
        <v>7200</v>
      </c>
      <c r="K15" s="91">
        <v>7600</v>
      </c>
      <c r="L15" s="91">
        <v>5200</v>
      </c>
      <c r="M15" s="91"/>
      <c r="N15" s="91"/>
      <c r="O15" s="91"/>
      <c r="P15" s="91"/>
      <c r="Q15" s="150">
        <f t="shared" si="3"/>
        <v>20000</v>
      </c>
    </row>
    <row r="16" spans="2:17" ht="47.25" x14ac:dyDescent="0.25">
      <c r="B16" s="35"/>
      <c r="C16" s="54"/>
      <c r="D16" s="47"/>
      <c r="E16" s="123" t="s">
        <v>1122</v>
      </c>
      <c r="F16" s="19">
        <v>6</v>
      </c>
      <c r="G16" s="20" t="s">
        <v>35</v>
      </c>
      <c r="H16" s="145" t="s">
        <v>1123</v>
      </c>
      <c r="I16" s="91"/>
      <c r="J16" s="91">
        <v>7200</v>
      </c>
      <c r="K16" s="91">
        <v>7600</v>
      </c>
      <c r="L16" s="91">
        <v>5200</v>
      </c>
      <c r="M16" s="91"/>
      <c r="N16" s="91"/>
      <c r="O16" s="91"/>
      <c r="P16" s="91"/>
      <c r="Q16" s="150">
        <f t="shared" si="3"/>
        <v>20000</v>
      </c>
    </row>
    <row r="17" spans="2:17" ht="78.75" x14ac:dyDescent="0.25">
      <c r="B17" s="35"/>
      <c r="C17" s="54"/>
      <c r="D17" s="47">
        <v>1.7</v>
      </c>
      <c r="E17" s="123" t="s">
        <v>1124</v>
      </c>
      <c r="F17" s="19">
        <v>6</v>
      </c>
      <c r="G17" s="20" t="s">
        <v>35</v>
      </c>
      <c r="H17" s="143" t="s">
        <v>486</v>
      </c>
      <c r="I17" s="91"/>
      <c r="J17" s="91">
        <v>15000</v>
      </c>
      <c r="K17" s="91"/>
      <c r="L17" s="91"/>
      <c r="M17" s="91"/>
      <c r="N17" s="91"/>
      <c r="O17" s="91"/>
      <c r="P17" s="91"/>
      <c r="Q17" s="150">
        <f t="shared" si="3"/>
        <v>15000</v>
      </c>
    </row>
    <row r="18" spans="2:17" ht="78.75" x14ac:dyDescent="0.25">
      <c r="B18" s="41"/>
      <c r="C18" s="54"/>
      <c r="D18" s="47">
        <v>1.8</v>
      </c>
      <c r="E18" s="123" t="s">
        <v>1125</v>
      </c>
      <c r="F18" s="19">
        <v>6</v>
      </c>
      <c r="G18" s="20" t="s">
        <v>337</v>
      </c>
      <c r="H18" s="143" t="s">
        <v>486</v>
      </c>
      <c r="I18" s="91"/>
      <c r="J18" s="884"/>
      <c r="K18" s="91">
        <v>88000</v>
      </c>
      <c r="L18" s="91"/>
      <c r="M18" s="91"/>
      <c r="N18" s="91"/>
      <c r="O18" s="91"/>
      <c r="P18" s="91"/>
      <c r="Q18" s="150">
        <f t="shared" si="3"/>
        <v>88000</v>
      </c>
    </row>
    <row r="19" spans="2:17" ht="84.75" customHeight="1" x14ac:dyDescent="0.25">
      <c r="B19" s="35"/>
      <c r="C19" s="76"/>
      <c r="D19" s="641">
        <v>1.9</v>
      </c>
      <c r="E19" s="37" t="s">
        <v>1975</v>
      </c>
      <c r="F19" s="88">
        <v>6</v>
      </c>
      <c r="G19" s="124" t="s">
        <v>337</v>
      </c>
      <c r="H19" s="227" t="s">
        <v>1127</v>
      </c>
      <c r="I19" s="692"/>
      <c r="J19" s="692">
        <v>3600</v>
      </c>
      <c r="K19" s="692">
        <v>4180</v>
      </c>
      <c r="L19" s="692">
        <v>12220</v>
      </c>
      <c r="M19" s="692"/>
      <c r="N19" s="692"/>
      <c r="O19" s="692"/>
      <c r="P19" s="692"/>
      <c r="Q19" s="635">
        <f t="shared" si="3"/>
        <v>20000</v>
      </c>
    </row>
    <row r="20" spans="2:17" ht="93.75" customHeight="1" x14ac:dyDescent="0.25">
      <c r="B20" s="35"/>
      <c r="C20" s="54"/>
      <c r="D20" s="60">
        <v>1.1000000000000001</v>
      </c>
      <c r="E20" s="123" t="s">
        <v>1128</v>
      </c>
      <c r="F20" s="19">
        <v>6</v>
      </c>
      <c r="G20" s="20" t="s">
        <v>337</v>
      </c>
      <c r="H20" s="145" t="s">
        <v>1129</v>
      </c>
      <c r="I20" s="91"/>
      <c r="J20" s="91">
        <v>3600</v>
      </c>
      <c r="K20" s="91">
        <v>4180</v>
      </c>
      <c r="L20" s="91">
        <v>4440</v>
      </c>
      <c r="M20" s="91"/>
      <c r="N20" s="91"/>
      <c r="O20" s="91"/>
      <c r="P20" s="91"/>
      <c r="Q20" s="150">
        <f t="shared" si="3"/>
        <v>12220</v>
      </c>
    </row>
    <row r="21" spans="2:17" ht="63" x14ac:dyDescent="0.25">
      <c r="B21" s="35"/>
      <c r="C21" s="54"/>
      <c r="D21" s="60">
        <v>1.1100000000000001</v>
      </c>
      <c r="E21" s="123" t="s">
        <v>1130</v>
      </c>
      <c r="F21" s="19">
        <v>6</v>
      </c>
      <c r="G21" s="20" t="s">
        <v>338</v>
      </c>
      <c r="H21" s="143" t="s">
        <v>486</v>
      </c>
      <c r="I21" s="91"/>
      <c r="J21" s="91"/>
      <c r="K21" s="91">
        <v>30000</v>
      </c>
      <c r="L21" s="91"/>
      <c r="M21" s="91"/>
      <c r="N21" s="91"/>
      <c r="O21" s="91"/>
      <c r="P21" s="91"/>
      <c r="Q21" s="150">
        <f t="shared" si="3"/>
        <v>30000</v>
      </c>
    </row>
    <row r="22" spans="2:17" ht="47.25" x14ac:dyDescent="0.25">
      <c r="B22" s="35"/>
      <c r="C22" s="54"/>
      <c r="D22" s="60">
        <v>1.1200000000000001</v>
      </c>
      <c r="E22" s="123" t="s">
        <v>355</v>
      </c>
      <c r="F22" s="19">
        <v>6</v>
      </c>
      <c r="G22" s="20" t="s">
        <v>79</v>
      </c>
      <c r="H22" s="143" t="s">
        <v>486</v>
      </c>
      <c r="I22" s="91"/>
      <c r="J22" s="91"/>
      <c r="K22" s="91">
        <v>56000</v>
      </c>
      <c r="L22" s="91"/>
      <c r="M22" s="91"/>
      <c r="N22" s="91"/>
      <c r="O22" s="91"/>
      <c r="P22" s="91"/>
      <c r="Q22" s="150">
        <f t="shared" si="3"/>
        <v>56000</v>
      </c>
    </row>
    <row r="23" spans="2:17" ht="31.5" x14ac:dyDescent="0.25">
      <c r="B23" s="35"/>
      <c r="C23" s="54"/>
      <c r="D23" s="60">
        <v>1.1299999999999999</v>
      </c>
      <c r="E23" s="123" t="s">
        <v>356</v>
      </c>
      <c r="F23" s="19">
        <v>6</v>
      </c>
      <c r="G23" s="20" t="s">
        <v>1131</v>
      </c>
      <c r="H23" s="143" t="s">
        <v>486</v>
      </c>
      <c r="I23" s="91"/>
      <c r="J23" s="91"/>
      <c r="K23" s="91">
        <v>24000</v>
      </c>
      <c r="L23" s="91"/>
      <c r="M23" s="91"/>
      <c r="N23" s="91"/>
      <c r="O23" s="91"/>
      <c r="P23" s="91"/>
      <c r="Q23" s="150">
        <f t="shared" si="3"/>
        <v>24000</v>
      </c>
    </row>
    <row r="24" spans="2:17" ht="31.5" x14ac:dyDescent="0.25">
      <c r="B24" s="35"/>
      <c r="C24" s="54"/>
      <c r="D24" s="60">
        <v>1.1399999999999999</v>
      </c>
      <c r="E24" s="123" t="s">
        <v>357</v>
      </c>
      <c r="F24" s="19">
        <v>6</v>
      </c>
      <c r="G24" s="20" t="s">
        <v>74</v>
      </c>
      <c r="H24" s="143" t="s">
        <v>486</v>
      </c>
      <c r="I24" s="91"/>
      <c r="J24" s="91"/>
      <c r="K24" s="91">
        <v>20000</v>
      </c>
      <c r="L24" s="91"/>
      <c r="M24" s="91"/>
      <c r="N24" s="91"/>
      <c r="O24" s="91"/>
      <c r="P24" s="91"/>
      <c r="Q24" s="150">
        <f t="shared" si="3"/>
        <v>20000</v>
      </c>
    </row>
    <row r="25" spans="2:17" ht="78.75" x14ac:dyDescent="0.25">
      <c r="B25" s="41"/>
      <c r="C25" s="54"/>
      <c r="D25" s="60">
        <v>1.1499999999999999</v>
      </c>
      <c r="E25" s="123" t="s">
        <v>1132</v>
      </c>
      <c r="F25" s="19">
        <v>6</v>
      </c>
      <c r="G25" s="20" t="s">
        <v>1133</v>
      </c>
      <c r="H25" s="143" t="s">
        <v>486</v>
      </c>
      <c r="I25" s="91"/>
      <c r="J25" s="91"/>
      <c r="K25" s="91">
        <v>20000</v>
      </c>
      <c r="L25" s="91"/>
      <c r="M25" s="91"/>
      <c r="N25" s="91"/>
      <c r="O25" s="91"/>
      <c r="P25" s="91"/>
      <c r="Q25" s="150">
        <f t="shared" si="3"/>
        <v>20000</v>
      </c>
    </row>
    <row r="26" spans="2:17" ht="31.5" x14ac:dyDescent="0.25">
      <c r="B26" s="35"/>
      <c r="C26" s="76"/>
      <c r="D26" s="84">
        <v>1.1599999999999999</v>
      </c>
      <c r="E26" s="37" t="s">
        <v>339</v>
      </c>
      <c r="F26" s="88">
        <v>6</v>
      </c>
      <c r="G26" s="124" t="s">
        <v>76</v>
      </c>
      <c r="H26" s="634" t="s">
        <v>486</v>
      </c>
      <c r="I26" s="692"/>
      <c r="J26" s="692">
        <v>6480</v>
      </c>
      <c r="K26" s="692">
        <v>29520</v>
      </c>
      <c r="L26" s="692"/>
      <c r="M26" s="692"/>
      <c r="N26" s="692"/>
      <c r="O26" s="692"/>
      <c r="P26" s="692"/>
      <c r="Q26" s="635">
        <f t="shared" si="3"/>
        <v>36000</v>
      </c>
    </row>
    <row r="27" spans="2:17" ht="63" x14ac:dyDescent="0.25">
      <c r="B27" s="35"/>
      <c r="C27" s="54"/>
      <c r="D27" s="60">
        <v>1.17</v>
      </c>
      <c r="E27" s="123" t="s">
        <v>1134</v>
      </c>
      <c r="F27" s="19">
        <v>6</v>
      </c>
      <c r="G27" s="20" t="s">
        <v>340</v>
      </c>
      <c r="H27" s="143" t="s">
        <v>486</v>
      </c>
      <c r="I27" s="91"/>
      <c r="J27" s="91"/>
      <c r="K27" s="91">
        <v>40000</v>
      </c>
      <c r="L27" s="91"/>
      <c r="M27" s="91"/>
      <c r="N27" s="91"/>
      <c r="O27" s="91"/>
      <c r="P27" s="91"/>
      <c r="Q27" s="150">
        <f t="shared" si="3"/>
        <v>40000</v>
      </c>
    </row>
    <row r="28" spans="2:17" ht="78.75" x14ac:dyDescent="0.25">
      <c r="B28" s="35"/>
      <c r="C28" s="54"/>
      <c r="D28" s="60">
        <v>1.18</v>
      </c>
      <c r="E28" s="123" t="s">
        <v>341</v>
      </c>
      <c r="F28" s="19">
        <v>6</v>
      </c>
      <c r="G28" s="20" t="s">
        <v>77</v>
      </c>
      <c r="H28" s="143" t="s">
        <v>486</v>
      </c>
      <c r="I28" s="91"/>
      <c r="J28" s="91"/>
      <c r="K28" s="91">
        <v>36000</v>
      </c>
      <c r="L28" s="91"/>
      <c r="M28" s="91"/>
      <c r="N28" s="91"/>
      <c r="O28" s="91"/>
      <c r="P28" s="91"/>
      <c r="Q28" s="150">
        <f t="shared" si="3"/>
        <v>36000</v>
      </c>
    </row>
    <row r="29" spans="2:17" ht="31.5" x14ac:dyDescent="0.25">
      <c r="B29" s="35"/>
      <c r="C29" s="54"/>
      <c r="D29" s="60">
        <v>1.19</v>
      </c>
      <c r="E29" s="123" t="s">
        <v>189</v>
      </c>
      <c r="F29" s="19">
        <v>6</v>
      </c>
      <c r="G29" s="20" t="s">
        <v>1135</v>
      </c>
      <c r="H29" s="143" t="s">
        <v>486</v>
      </c>
      <c r="I29" s="91"/>
      <c r="J29" s="91"/>
      <c r="K29" s="91">
        <v>12000</v>
      </c>
      <c r="L29" s="91"/>
      <c r="M29" s="91"/>
      <c r="N29" s="91"/>
      <c r="O29" s="91"/>
      <c r="P29" s="91"/>
      <c r="Q29" s="150">
        <f t="shared" si="3"/>
        <v>12000</v>
      </c>
    </row>
    <row r="30" spans="2:17" ht="31.5" x14ac:dyDescent="0.25">
      <c r="B30" s="35"/>
      <c r="C30" s="54"/>
      <c r="D30" s="60">
        <v>1.2</v>
      </c>
      <c r="E30" s="123" t="s">
        <v>342</v>
      </c>
      <c r="F30" s="19">
        <v>6</v>
      </c>
      <c r="G30" s="20" t="s">
        <v>1136</v>
      </c>
      <c r="H30" s="143" t="s">
        <v>486</v>
      </c>
      <c r="I30" s="91"/>
      <c r="J30" s="91"/>
      <c r="K30" s="91">
        <v>8000</v>
      </c>
      <c r="L30" s="91"/>
      <c r="M30" s="91"/>
      <c r="N30" s="91"/>
      <c r="O30" s="91"/>
      <c r="P30" s="91"/>
      <c r="Q30" s="150">
        <f t="shared" si="3"/>
        <v>8000</v>
      </c>
    </row>
    <row r="31" spans="2:17" ht="47.25" x14ac:dyDescent="0.25">
      <c r="B31" s="35"/>
      <c r="C31" s="54"/>
      <c r="D31" s="60">
        <v>1.21</v>
      </c>
      <c r="E31" s="123" t="s">
        <v>1137</v>
      </c>
      <c r="F31" s="19">
        <v>6</v>
      </c>
      <c r="G31" s="20" t="s">
        <v>35</v>
      </c>
      <c r="H31" s="143" t="s">
        <v>486</v>
      </c>
      <c r="I31" s="91"/>
      <c r="J31" s="91"/>
      <c r="K31" s="91">
        <v>12000</v>
      </c>
      <c r="L31" s="91"/>
      <c r="M31" s="91"/>
      <c r="N31" s="91"/>
      <c r="O31" s="91"/>
      <c r="P31" s="91"/>
      <c r="Q31" s="150">
        <f t="shared" si="3"/>
        <v>12000</v>
      </c>
    </row>
    <row r="32" spans="2:17" ht="63" x14ac:dyDescent="0.25">
      <c r="B32" s="35"/>
      <c r="C32" s="54"/>
      <c r="D32" s="60">
        <v>1.22</v>
      </c>
      <c r="E32" s="97" t="s">
        <v>1138</v>
      </c>
      <c r="F32" s="19" t="s">
        <v>43</v>
      </c>
      <c r="G32" s="16" t="s">
        <v>1131</v>
      </c>
      <c r="H32" s="204" t="s">
        <v>1026</v>
      </c>
      <c r="I32" s="91"/>
      <c r="J32" s="91">
        <v>3600</v>
      </c>
      <c r="K32" s="91"/>
      <c r="L32" s="91">
        <v>11400</v>
      </c>
      <c r="M32" s="91"/>
      <c r="N32" s="91"/>
      <c r="O32" s="91"/>
      <c r="P32" s="91"/>
      <c r="Q32" s="150">
        <f t="shared" si="3"/>
        <v>15000</v>
      </c>
    </row>
    <row r="33" spans="2:17" ht="95.25" customHeight="1" x14ac:dyDescent="0.25">
      <c r="B33" s="41"/>
      <c r="C33" s="76"/>
      <c r="D33" s="60">
        <v>1.23</v>
      </c>
      <c r="E33" s="37" t="s">
        <v>1139</v>
      </c>
      <c r="F33" s="19" t="s">
        <v>43</v>
      </c>
      <c r="G33" s="20" t="s">
        <v>79</v>
      </c>
      <c r="H33" s="143" t="s">
        <v>486</v>
      </c>
      <c r="I33" s="91"/>
      <c r="J33" s="91">
        <v>7200</v>
      </c>
      <c r="K33" s="91">
        <v>18200</v>
      </c>
      <c r="L33" s="91">
        <v>14600</v>
      </c>
      <c r="M33" s="91"/>
      <c r="N33" s="91"/>
      <c r="O33" s="91"/>
      <c r="P33" s="91"/>
      <c r="Q33" s="150">
        <f>SUM(I33:P33)</f>
        <v>40000</v>
      </c>
    </row>
    <row r="34" spans="2:17" ht="17.25" customHeight="1" x14ac:dyDescent="0.25">
      <c r="B34" s="35"/>
      <c r="C34" s="642" t="s">
        <v>50</v>
      </c>
      <c r="D34" s="643" t="s">
        <v>57</v>
      </c>
      <c r="E34" s="644"/>
      <c r="F34" s="693"/>
      <c r="G34" s="694"/>
      <c r="H34" s="695"/>
      <c r="I34" s="696">
        <f>SUM(I35:I39)</f>
        <v>0</v>
      </c>
      <c r="J34" s="696">
        <f t="shared" ref="J34:P34" si="4">SUM(J35:J39)</f>
        <v>19800</v>
      </c>
      <c r="K34" s="696">
        <f t="shared" si="4"/>
        <v>11360</v>
      </c>
      <c r="L34" s="696">
        <f t="shared" si="4"/>
        <v>51800</v>
      </c>
      <c r="M34" s="696">
        <f t="shared" si="4"/>
        <v>0</v>
      </c>
      <c r="N34" s="696">
        <f t="shared" si="4"/>
        <v>0</v>
      </c>
      <c r="O34" s="696">
        <f t="shared" si="4"/>
        <v>0</v>
      </c>
      <c r="P34" s="696">
        <f t="shared" si="4"/>
        <v>0</v>
      </c>
      <c r="Q34" s="696">
        <f>SUM(Q35:Q39)</f>
        <v>82960</v>
      </c>
    </row>
    <row r="35" spans="2:17" ht="78.75" x14ac:dyDescent="0.25">
      <c r="B35" s="35"/>
      <c r="C35" s="54"/>
      <c r="D35" s="47">
        <v>2.1</v>
      </c>
      <c r="E35" s="123" t="s">
        <v>1140</v>
      </c>
      <c r="F35" s="19">
        <v>1</v>
      </c>
      <c r="G35" s="20" t="s">
        <v>35</v>
      </c>
      <c r="H35" s="143" t="s">
        <v>486</v>
      </c>
      <c r="I35" s="91"/>
      <c r="J35" s="91"/>
      <c r="K35" s="91"/>
      <c r="L35" s="91">
        <v>30000</v>
      </c>
      <c r="M35" s="91"/>
      <c r="N35" s="91"/>
      <c r="O35" s="91"/>
      <c r="P35" s="91"/>
      <c r="Q35" s="91">
        <f>SUM(I35:P35)</f>
        <v>30000</v>
      </c>
    </row>
    <row r="36" spans="2:17" ht="78.75" x14ac:dyDescent="0.25">
      <c r="B36" s="35"/>
      <c r="C36" s="54"/>
      <c r="D36" s="47">
        <v>2.2000000000000002</v>
      </c>
      <c r="E36" s="123" t="s">
        <v>1141</v>
      </c>
      <c r="F36" s="19">
        <v>1</v>
      </c>
      <c r="G36" s="20" t="s">
        <v>337</v>
      </c>
      <c r="H36" s="143" t="s">
        <v>486</v>
      </c>
      <c r="I36" s="91"/>
      <c r="J36" s="91">
        <v>7200</v>
      </c>
      <c r="K36" s="91">
        <v>8360</v>
      </c>
      <c r="L36" s="91">
        <v>4400</v>
      </c>
      <c r="M36" s="91"/>
      <c r="N36" s="91"/>
      <c r="O36" s="91"/>
      <c r="P36" s="91"/>
      <c r="Q36" s="91">
        <f t="shared" ref="Q36:Q39" si="5">SUM(I36:P36)</f>
        <v>19960</v>
      </c>
    </row>
    <row r="37" spans="2:17" ht="47.25" x14ac:dyDescent="0.25">
      <c r="B37" s="35"/>
      <c r="C37" s="54"/>
      <c r="D37" s="47">
        <v>2.2999999999999998</v>
      </c>
      <c r="E37" s="123" t="s">
        <v>1142</v>
      </c>
      <c r="F37" s="19">
        <v>1</v>
      </c>
      <c r="G37" s="20" t="s">
        <v>338</v>
      </c>
      <c r="H37" s="143" t="s">
        <v>486</v>
      </c>
      <c r="I37" s="91"/>
      <c r="J37" s="91"/>
      <c r="K37" s="91">
        <v>3000</v>
      </c>
      <c r="L37" s="91"/>
      <c r="M37" s="91"/>
      <c r="N37" s="91"/>
      <c r="O37" s="91"/>
      <c r="P37" s="91"/>
      <c r="Q37" s="91">
        <f>SUM(I37:P37)</f>
        <v>3000</v>
      </c>
    </row>
    <row r="38" spans="2:17" ht="63" x14ac:dyDescent="0.25">
      <c r="B38" s="35"/>
      <c r="C38" s="54"/>
      <c r="D38" s="47">
        <v>2.4</v>
      </c>
      <c r="E38" s="123" t="s">
        <v>1143</v>
      </c>
      <c r="F38" s="19">
        <v>1</v>
      </c>
      <c r="G38" s="20" t="s">
        <v>79</v>
      </c>
      <c r="H38" s="143" t="s">
        <v>486</v>
      </c>
      <c r="I38" s="91"/>
      <c r="J38" s="91">
        <v>12600</v>
      </c>
      <c r="K38" s="91"/>
      <c r="L38" s="91">
        <v>2400</v>
      </c>
      <c r="M38" s="91"/>
      <c r="N38" s="91"/>
      <c r="O38" s="91"/>
      <c r="P38" s="91"/>
      <c r="Q38" s="91">
        <f t="shared" si="5"/>
        <v>15000</v>
      </c>
    </row>
    <row r="39" spans="2:17" ht="47.25" x14ac:dyDescent="0.25">
      <c r="B39" s="35"/>
      <c r="C39" s="54"/>
      <c r="D39" s="47">
        <v>2.5</v>
      </c>
      <c r="E39" s="123" t="s">
        <v>1144</v>
      </c>
      <c r="F39" s="19">
        <v>1</v>
      </c>
      <c r="G39" s="20" t="s">
        <v>76</v>
      </c>
      <c r="H39" s="143" t="s">
        <v>1145</v>
      </c>
      <c r="I39" s="91"/>
      <c r="J39" s="91"/>
      <c r="K39" s="91"/>
      <c r="L39" s="91">
        <v>15000</v>
      </c>
      <c r="M39" s="91"/>
      <c r="N39" s="91"/>
      <c r="O39" s="91"/>
      <c r="P39" s="91"/>
      <c r="Q39" s="91">
        <f t="shared" si="5"/>
        <v>15000</v>
      </c>
    </row>
    <row r="40" spans="2:17" x14ac:dyDescent="0.25">
      <c r="B40" s="35"/>
      <c r="C40" s="627" t="s">
        <v>51</v>
      </c>
      <c r="D40" s="640" t="s">
        <v>174</v>
      </c>
      <c r="E40" s="629"/>
      <c r="F40" s="213"/>
      <c r="G40" s="630"/>
      <c r="H40" s="631"/>
      <c r="I40" s="86">
        <f>SUM(I41:I46)</f>
        <v>0</v>
      </c>
      <c r="J40" s="86">
        <f t="shared" ref="J40:Q40" si="6">SUM(J41:J46)</f>
        <v>0</v>
      </c>
      <c r="K40" s="86">
        <f t="shared" si="6"/>
        <v>0</v>
      </c>
      <c r="L40" s="86">
        <f t="shared" si="6"/>
        <v>920388</v>
      </c>
      <c r="M40" s="86">
        <f t="shared" si="6"/>
        <v>0</v>
      </c>
      <c r="N40" s="86">
        <f t="shared" si="6"/>
        <v>10000</v>
      </c>
      <c r="O40" s="86">
        <f t="shared" si="6"/>
        <v>0</v>
      </c>
      <c r="P40" s="86">
        <f t="shared" si="6"/>
        <v>0</v>
      </c>
      <c r="Q40" s="86">
        <f t="shared" si="6"/>
        <v>930388</v>
      </c>
    </row>
    <row r="41" spans="2:17" ht="63" x14ac:dyDescent="0.25">
      <c r="B41" s="41"/>
      <c r="C41" s="54"/>
      <c r="D41" s="47">
        <v>3.1</v>
      </c>
      <c r="E41" s="123" t="s">
        <v>1977</v>
      </c>
      <c r="F41" s="19" t="s">
        <v>1147</v>
      </c>
      <c r="G41" s="20" t="s">
        <v>35</v>
      </c>
      <c r="H41" s="143" t="s">
        <v>486</v>
      </c>
      <c r="I41" s="91"/>
      <c r="J41" s="91"/>
      <c r="K41" s="91"/>
      <c r="L41" s="91">
        <v>331737</v>
      </c>
      <c r="M41" s="91"/>
      <c r="N41" s="91"/>
      <c r="O41" s="91"/>
      <c r="P41" s="91"/>
      <c r="Q41" s="91">
        <f>SUM(I41:P41)</f>
        <v>331737</v>
      </c>
    </row>
    <row r="42" spans="2:17" ht="63" x14ac:dyDescent="0.25">
      <c r="B42" s="35"/>
      <c r="C42" s="76"/>
      <c r="D42" s="75">
        <v>3.2</v>
      </c>
      <c r="E42" s="37" t="s">
        <v>1148</v>
      </c>
      <c r="F42" s="88" t="s">
        <v>1147</v>
      </c>
      <c r="G42" s="124" t="s">
        <v>337</v>
      </c>
      <c r="H42" s="634" t="s">
        <v>486</v>
      </c>
      <c r="I42" s="692"/>
      <c r="J42" s="692"/>
      <c r="K42" s="692"/>
      <c r="L42" s="692">
        <v>150015</v>
      </c>
      <c r="M42" s="692"/>
      <c r="N42" s="692"/>
      <c r="O42" s="692"/>
      <c r="P42" s="692"/>
      <c r="Q42" s="692">
        <f t="shared" ref="Q42:Q46" si="7">SUM(I42:P42)</f>
        <v>150015</v>
      </c>
    </row>
    <row r="43" spans="2:17" ht="63" x14ac:dyDescent="0.25">
      <c r="B43" s="35"/>
      <c r="C43" s="54"/>
      <c r="D43" s="47">
        <v>3.3</v>
      </c>
      <c r="E43" s="123" t="s">
        <v>343</v>
      </c>
      <c r="F43" s="19" t="s">
        <v>1147</v>
      </c>
      <c r="G43" s="20" t="s">
        <v>338</v>
      </c>
      <c r="H43" s="143" t="s">
        <v>486</v>
      </c>
      <c r="I43" s="91"/>
      <c r="J43" s="91"/>
      <c r="K43" s="91"/>
      <c r="L43" s="91">
        <v>290000</v>
      </c>
      <c r="M43" s="91"/>
      <c r="N43" s="91">
        <v>10000</v>
      </c>
      <c r="O43" s="91"/>
      <c r="P43" s="91"/>
      <c r="Q43" s="91">
        <f t="shared" si="7"/>
        <v>300000</v>
      </c>
    </row>
    <row r="44" spans="2:17" ht="31.5" x14ac:dyDescent="0.25">
      <c r="B44" s="35"/>
      <c r="C44" s="54"/>
      <c r="D44" s="47">
        <v>3.4</v>
      </c>
      <c r="E44" s="123" t="s">
        <v>344</v>
      </c>
      <c r="F44" s="19" t="s">
        <v>1147</v>
      </c>
      <c r="G44" s="20" t="s">
        <v>1131</v>
      </c>
      <c r="H44" s="143" t="s">
        <v>486</v>
      </c>
      <c r="I44" s="91"/>
      <c r="J44" s="91"/>
      <c r="K44" s="91"/>
      <c r="L44" s="91">
        <v>63636</v>
      </c>
      <c r="M44" s="91"/>
      <c r="N44" s="91"/>
      <c r="O44" s="91"/>
      <c r="P44" s="91"/>
      <c r="Q44" s="91">
        <f t="shared" si="7"/>
        <v>63636</v>
      </c>
    </row>
    <row r="45" spans="2:17" ht="31.5" x14ac:dyDescent="0.25">
      <c r="B45" s="35"/>
      <c r="C45" s="54"/>
      <c r="D45" s="47">
        <v>3.5</v>
      </c>
      <c r="E45" s="123" t="s">
        <v>1149</v>
      </c>
      <c r="F45" s="19" t="s">
        <v>1147</v>
      </c>
      <c r="G45" s="20" t="s">
        <v>74</v>
      </c>
      <c r="H45" s="143" t="s">
        <v>486</v>
      </c>
      <c r="I45" s="91"/>
      <c r="J45" s="91"/>
      <c r="K45" s="91"/>
      <c r="L45" s="91">
        <v>30000</v>
      </c>
      <c r="M45" s="91"/>
      <c r="N45" s="91"/>
      <c r="O45" s="91"/>
      <c r="P45" s="91"/>
      <c r="Q45" s="91">
        <f t="shared" si="7"/>
        <v>30000</v>
      </c>
    </row>
    <row r="46" spans="2:17" ht="47.25" x14ac:dyDescent="0.25">
      <c r="B46" s="35"/>
      <c r="C46" s="54"/>
      <c r="D46" s="47">
        <v>3.6</v>
      </c>
      <c r="E46" s="123" t="s">
        <v>1150</v>
      </c>
      <c r="F46" s="19" t="s">
        <v>1147</v>
      </c>
      <c r="G46" s="20" t="s">
        <v>77</v>
      </c>
      <c r="H46" s="143" t="s">
        <v>486</v>
      </c>
      <c r="I46" s="91"/>
      <c r="J46" s="91"/>
      <c r="K46" s="91"/>
      <c r="L46" s="91">
        <v>55000</v>
      </c>
      <c r="M46" s="91"/>
      <c r="N46" s="91"/>
      <c r="O46" s="91"/>
      <c r="P46" s="91"/>
      <c r="Q46" s="91">
        <f t="shared" si="7"/>
        <v>55000</v>
      </c>
    </row>
    <row r="47" spans="2:17" x14ac:dyDescent="0.25">
      <c r="B47" s="35"/>
      <c r="C47" s="627" t="s">
        <v>52</v>
      </c>
      <c r="D47" s="640" t="s">
        <v>6</v>
      </c>
      <c r="E47" s="629"/>
      <c r="F47" s="213"/>
      <c r="G47" s="630"/>
      <c r="H47" s="631"/>
      <c r="I47" s="86">
        <f>SUM(I48:I49)</f>
        <v>0</v>
      </c>
      <c r="J47" s="86">
        <f t="shared" ref="J47:Q47" si="8">SUM(J48:J49)</f>
        <v>0</v>
      </c>
      <c r="K47" s="86">
        <f t="shared" si="8"/>
        <v>0</v>
      </c>
      <c r="L47" s="86">
        <f t="shared" si="8"/>
        <v>10000</v>
      </c>
      <c r="M47" s="86">
        <f t="shared" si="8"/>
        <v>416473</v>
      </c>
      <c r="N47" s="86">
        <f t="shared" si="8"/>
        <v>0</v>
      </c>
      <c r="O47" s="86">
        <f t="shared" si="8"/>
        <v>0</v>
      </c>
      <c r="P47" s="86">
        <f t="shared" si="8"/>
        <v>0</v>
      </c>
      <c r="Q47" s="86">
        <f t="shared" si="8"/>
        <v>426473</v>
      </c>
    </row>
    <row r="48" spans="2:17" ht="47.25" x14ac:dyDescent="0.25">
      <c r="B48" s="35"/>
      <c r="C48" s="54"/>
      <c r="D48" s="47">
        <v>4.0999999999999996</v>
      </c>
      <c r="E48" s="123" t="s">
        <v>1151</v>
      </c>
      <c r="F48" s="19" t="s">
        <v>1147</v>
      </c>
      <c r="G48" s="20" t="s">
        <v>35</v>
      </c>
      <c r="H48" s="143" t="s">
        <v>486</v>
      </c>
      <c r="I48" s="91"/>
      <c r="J48" s="91"/>
      <c r="K48" s="91"/>
      <c r="L48" s="91"/>
      <c r="M48" s="91">
        <v>416473</v>
      </c>
      <c r="N48" s="91"/>
      <c r="O48" s="91"/>
      <c r="P48" s="91"/>
      <c r="Q48" s="91">
        <f>SUM(I48:P48)</f>
        <v>416473</v>
      </c>
    </row>
    <row r="49" spans="2:17" ht="31.5" x14ac:dyDescent="0.25">
      <c r="B49" s="35"/>
      <c r="C49" s="54"/>
      <c r="D49" s="47">
        <v>4.2</v>
      </c>
      <c r="E49" s="57" t="s">
        <v>1152</v>
      </c>
      <c r="F49" s="19" t="s">
        <v>1147</v>
      </c>
      <c r="G49" s="58" t="s">
        <v>338</v>
      </c>
      <c r="H49" s="143" t="s">
        <v>486</v>
      </c>
      <c r="I49" s="91"/>
      <c r="J49" s="91"/>
      <c r="K49" s="91"/>
      <c r="L49" s="91">
        <v>10000</v>
      </c>
      <c r="M49" s="91"/>
      <c r="N49" s="91"/>
      <c r="O49" s="91"/>
      <c r="P49" s="91"/>
      <c r="Q49" s="91">
        <f>SUM(I49:P49)</f>
        <v>10000</v>
      </c>
    </row>
    <row r="50" spans="2:17" x14ac:dyDescent="0.25">
      <c r="B50" s="35"/>
      <c r="C50" s="642" t="s">
        <v>53</v>
      </c>
      <c r="D50" s="643" t="s">
        <v>7</v>
      </c>
      <c r="E50" s="644"/>
      <c r="F50" s="213"/>
      <c r="G50" s="630"/>
      <c r="H50" s="631"/>
      <c r="I50" s="86">
        <f>SUM(I51:I54)</f>
        <v>0</v>
      </c>
      <c r="J50" s="86">
        <f t="shared" ref="J50:Q50" si="9">SUM(J51:J54)</f>
        <v>0</v>
      </c>
      <c r="K50" s="86">
        <f t="shared" si="9"/>
        <v>14000</v>
      </c>
      <c r="L50" s="86">
        <f t="shared" si="9"/>
        <v>48000</v>
      </c>
      <c r="M50" s="86">
        <f t="shared" si="9"/>
        <v>0</v>
      </c>
      <c r="N50" s="86">
        <f t="shared" si="9"/>
        <v>0</v>
      </c>
      <c r="O50" s="86">
        <f t="shared" si="9"/>
        <v>0</v>
      </c>
      <c r="P50" s="86">
        <f t="shared" si="9"/>
        <v>0</v>
      </c>
      <c r="Q50" s="86">
        <f t="shared" si="9"/>
        <v>62000</v>
      </c>
    </row>
    <row r="51" spans="2:17" ht="31.5" x14ac:dyDescent="0.25">
      <c r="B51" s="35"/>
      <c r="C51" s="129"/>
      <c r="D51" s="75">
        <v>5.0999999999999996</v>
      </c>
      <c r="E51" s="37" t="s">
        <v>1153</v>
      </c>
      <c r="F51" s="19">
        <v>1</v>
      </c>
      <c r="G51" s="20" t="s">
        <v>35</v>
      </c>
      <c r="H51" s="143" t="s">
        <v>1154</v>
      </c>
      <c r="I51" s="647"/>
      <c r="J51" s="647"/>
      <c r="K51" s="647"/>
      <c r="L51" s="647">
        <v>30000</v>
      </c>
      <c r="M51" s="647"/>
      <c r="N51" s="647"/>
      <c r="O51" s="647"/>
      <c r="P51" s="647"/>
      <c r="Q51" s="150">
        <f>SUM(I51:P51)</f>
        <v>30000</v>
      </c>
    </row>
    <row r="52" spans="2:17" ht="63" x14ac:dyDescent="0.25">
      <c r="B52" s="41"/>
      <c r="C52" s="54"/>
      <c r="D52" s="47">
        <v>5.2</v>
      </c>
      <c r="E52" s="123" t="s">
        <v>1155</v>
      </c>
      <c r="F52" s="19">
        <v>1</v>
      </c>
      <c r="G52" s="20" t="s">
        <v>338</v>
      </c>
      <c r="H52" s="143" t="s">
        <v>486</v>
      </c>
      <c r="I52" s="91"/>
      <c r="J52" s="91"/>
      <c r="K52" s="91">
        <v>5000</v>
      </c>
      <c r="L52" s="91">
        <v>5000</v>
      </c>
      <c r="M52" s="91"/>
      <c r="N52" s="91"/>
      <c r="O52" s="91"/>
      <c r="P52" s="91"/>
      <c r="Q52" s="150">
        <f t="shared" ref="Q52:Q53" si="10">SUM(I52:P52)</f>
        <v>10000</v>
      </c>
    </row>
    <row r="53" spans="2:17" ht="63" x14ac:dyDescent="0.25">
      <c r="B53" s="35"/>
      <c r="C53" s="76"/>
      <c r="D53" s="75">
        <v>5.3</v>
      </c>
      <c r="E53" s="37" t="s">
        <v>1156</v>
      </c>
      <c r="F53" s="88">
        <v>1</v>
      </c>
      <c r="G53" s="124" t="s">
        <v>79</v>
      </c>
      <c r="H53" s="670" t="s">
        <v>1157</v>
      </c>
      <c r="I53" s="692"/>
      <c r="J53" s="692"/>
      <c r="K53" s="692">
        <v>9000</v>
      </c>
      <c r="L53" s="692">
        <v>1000</v>
      </c>
      <c r="M53" s="692"/>
      <c r="N53" s="692"/>
      <c r="O53" s="692"/>
      <c r="P53" s="692"/>
      <c r="Q53" s="635">
        <f t="shared" si="10"/>
        <v>10000</v>
      </c>
    </row>
    <row r="54" spans="2:17" ht="47.25" x14ac:dyDescent="0.25">
      <c r="B54" s="35"/>
      <c r="C54" s="54"/>
      <c r="D54" s="47">
        <v>5.4</v>
      </c>
      <c r="E54" s="123" t="s">
        <v>1158</v>
      </c>
      <c r="F54" s="19">
        <v>1</v>
      </c>
      <c r="G54" s="20" t="s">
        <v>1133</v>
      </c>
      <c r="H54" s="143" t="s">
        <v>486</v>
      </c>
      <c r="I54" s="91"/>
      <c r="J54" s="91"/>
      <c r="K54" s="91"/>
      <c r="L54" s="91">
        <v>12000</v>
      </c>
      <c r="M54" s="91"/>
      <c r="N54" s="91"/>
      <c r="O54" s="91"/>
      <c r="P54" s="91"/>
      <c r="Q54" s="150">
        <f>SUM(I54:P54)</f>
        <v>12000</v>
      </c>
    </row>
    <row r="55" spans="2:17" x14ac:dyDescent="0.25">
      <c r="B55" s="35"/>
      <c r="C55" s="627" t="s">
        <v>54</v>
      </c>
      <c r="D55" s="640" t="s">
        <v>70</v>
      </c>
      <c r="E55" s="629"/>
      <c r="F55" s="213"/>
      <c r="G55" s="630"/>
      <c r="H55" s="646"/>
      <c r="I55" s="86">
        <f>SUM(I56:I71)</f>
        <v>0</v>
      </c>
      <c r="J55" s="86">
        <f>SUM(J56:J71)</f>
        <v>27600</v>
      </c>
      <c r="K55" s="86">
        <f t="shared" ref="K55:P55" si="11">SUM(K56:K71)</f>
        <v>129520</v>
      </c>
      <c r="L55" s="86">
        <f>SUM(L56:L71)</f>
        <v>154931</v>
      </c>
      <c r="M55" s="86">
        <f t="shared" si="11"/>
        <v>0</v>
      </c>
      <c r="N55" s="86">
        <f t="shared" si="11"/>
        <v>0</v>
      </c>
      <c r="O55" s="86">
        <f t="shared" si="11"/>
        <v>0</v>
      </c>
      <c r="P55" s="86">
        <f t="shared" si="11"/>
        <v>0</v>
      </c>
      <c r="Q55" s="86">
        <f>SUM(Q56:Q71)</f>
        <v>312051</v>
      </c>
    </row>
    <row r="56" spans="2:17" ht="47.25" x14ac:dyDescent="0.25">
      <c r="B56" s="35"/>
      <c r="C56" s="129"/>
      <c r="D56" s="75">
        <v>6.1</v>
      </c>
      <c r="E56" s="37" t="s">
        <v>1159</v>
      </c>
      <c r="F56" s="19">
        <v>1</v>
      </c>
      <c r="G56" s="20" t="s">
        <v>35</v>
      </c>
      <c r="H56" s="143" t="s">
        <v>486</v>
      </c>
      <c r="I56" s="647"/>
      <c r="J56" s="647"/>
      <c r="K56" s="647"/>
      <c r="L56" s="150">
        <v>21517</v>
      </c>
      <c r="M56" s="647"/>
      <c r="N56" s="647"/>
      <c r="O56" s="647"/>
      <c r="P56" s="647"/>
      <c r="Q56" s="150">
        <f>SUM(I56:P56)</f>
        <v>21517</v>
      </c>
    </row>
    <row r="57" spans="2:17" ht="47.25" x14ac:dyDescent="0.25">
      <c r="B57" s="35"/>
      <c r="C57" s="129"/>
      <c r="D57" s="75">
        <v>6.2</v>
      </c>
      <c r="E57" s="37" t="s">
        <v>1160</v>
      </c>
      <c r="F57" s="19">
        <v>1</v>
      </c>
      <c r="G57" s="20" t="s">
        <v>35</v>
      </c>
      <c r="H57" s="143" t="s">
        <v>486</v>
      </c>
      <c r="I57" s="647"/>
      <c r="J57" s="647"/>
      <c r="K57" s="647"/>
      <c r="L57" s="150">
        <v>18767</v>
      </c>
      <c r="M57" s="647"/>
      <c r="N57" s="647"/>
      <c r="O57" s="647"/>
      <c r="P57" s="647"/>
      <c r="Q57" s="150">
        <f t="shared" ref="Q57:Q70" si="12">SUM(I57:P57)</f>
        <v>18767</v>
      </c>
    </row>
    <row r="58" spans="2:17" ht="47.25" x14ac:dyDescent="0.25">
      <c r="B58" s="35"/>
      <c r="C58" s="129"/>
      <c r="D58" s="75">
        <v>6.3</v>
      </c>
      <c r="E58" s="37" t="s">
        <v>1161</v>
      </c>
      <c r="F58" s="19">
        <v>1</v>
      </c>
      <c r="G58" s="20" t="s">
        <v>35</v>
      </c>
      <c r="H58" s="143" t="s">
        <v>486</v>
      </c>
      <c r="I58" s="647"/>
      <c r="J58" s="647"/>
      <c r="K58" s="647"/>
      <c r="L58" s="150">
        <v>18767</v>
      </c>
      <c r="M58" s="647"/>
      <c r="N58" s="647"/>
      <c r="O58" s="647"/>
      <c r="P58" s="647"/>
      <c r="Q58" s="150">
        <f t="shared" si="12"/>
        <v>18767</v>
      </c>
    </row>
    <row r="59" spans="2:17" ht="94.5" x14ac:dyDescent="0.25">
      <c r="B59" s="35"/>
      <c r="C59" s="76"/>
      <c r="D59" s="75">
        <v>6.4</v>
      </c>
      <c r="E59" s="37" t="s">
        <v>1162</v>
      </c>
      <c r="F59" s="19">
        <v>1</v>
      </c>
      <c r="G59" s="20" t="s">
        <v>337</v>
      </c>
      <c r="H59" s="145" t="s">
        <v>1163</v>
      </c>
      <c r="I59" s="91"/>
      <c r="J59" s="91"/>
      <c r="K59" s="91"/>
      <c r="L59" s="91">
        <v>30000</v>
      </c>
      <c r="M59" s="91"/>
      <c r="N59" s="91"/>
      <c r="O59" s="91"/>
      <c r="P59" s="91"/>
      <c r="Q59" s="150">
        <f t="shared" si="12"/>
        <v>30000</v>
      </c>
    </row>
    <row r="60" spans="2:17" ht="78.75" customHeight="1" x14ac:dyDescent="0.25">
      <c r="B60" s="41"/>
      <c r="C60" s="76"/>
      <c r="D60" s="75">
        <v>6.5</v>
      </c>
      <c r="E60" s="37" t="s">
        <v>1164</v>
      </c>
      <c r="F60" s="19">
        <v>1</v>
      </c>
      <c r="G60" s="20" t="s">
        <v>337</v>
      </c>
      <c r="H60" s="145" t="s">
        <v>587</v>
      </c>
      <c r="I60" s="91"/>
      <c r="J60" s="91">
        <v>7200</v>
      </c>
      <c r="K60" s="91">
        <v>9000</v>
      </c>
      <c r="L60" s="91">
        <v>3800</v>
      </c>
      <c r="M60" s="91"/>
      <c r="N60" s="91"/>
      <c r="O60" s="91"/>
      <c r="P60" s="91"/>
      <c r="Q60" s="150">
        <f t="shared" si="12"/>
        <v>20000</v>
      </c>
    </row>
    <row r="61" spans="2:17" ht="47.25" x14ac:dyDescent="0.25">
      <c r="B61" s="35"/>
      <c r="C61" s="76"/>
      <c r="D61" s="75">
        <v>6.6</v>
      </c>
      <c r="E61" s="37" t="s">
        <v>1165</v>
      </c>
      <c r="F61" s="88">
        <v>1</v>
      </c>
      <c r="G61" s="124" t="s">
        <v>338</v>
      </c>
      <c r="H61" s="227" t="s">
        <v>1166</v>
      </c>
      <c r="I61" s="692"/>
      <c r="J61" s="692"/>
      <c r="K61" s="692">
        <v>3600</v>
      </c>
      <c r="L61" s="692">
        <v>1400</v>
      </c>
      <c r="M61" s="692"/>
      <c r="N61" s="692"/>
      <c r="O61" s="692"/>
      <c r="P61" s="692"/>
      <c r="Q61" s="635">
        <f t="shared" si="12"/>
        <v>5000</v>
      </c>
    </row>
    <row r="62" spans="2:17" ht="47.25" x14ac:dyDescent="0.25">
      <c r="B62" s="35"/>
      <c r="C62" s="76"/>
      <c r="D62" s="75">
        <v>6.7</v>
      </c>
      <c r="E62" s="37" t="s">
        <v>1167</v>
      </c>
      <c r="F62" s="19">
        <v>1</v>
      </c>
      <c r="G62" s="20" t="s">
        <v>338</v>
      </c>
      <c r="H62" s="145" t="s">
        <v>1168</v>
      </c>
      <c r="I62" s="91"/>
      <c r="J62" s="91"/>
      <c r="K62" s="91">
        <v>10000</v>
      </c>
      <c r="L62" s="91">
        <v>5000</v>
      </c>
      <c r="M62" s="91"/>
      <c r="N62" s="91"/>
      <c r="O62" s="91"/>
      <c r="P62" s="91"/>
      <c r="Q62" s="150">
        <f t="shared" si="12"/>
        <v>15000</v>
      </c>
    </row>
    <row r="63" spans="2:17" ht="31.5" x14ac:dyDescent="0.25">
      <c r="B63" s="35"/>
      <c r="C63" s="76"/>
      <c r="D63" s="75">
        <v>6.8</v>
      </c>
      <c r="E63" s="37" t="s">
        <v>1169</v>
      </c>
      <c r="F63" s="19">
        <v>1</v>
      </c>
      <c r="G63" s="20" t="s">
        <v>338</v>
      </c>
      <c r="H63" s="145" t="s">
        <v>1018</v>
      </c>
      <c r="I63" s="91"/>
      <c r="J63" s="91"/>
      <c r="K63" s="91">
        <v>10000</v>
      </c>
      <c r="L63" s="91">
        <v>10000</v>
      </c>
      <c r="M63" s="91"/>
      <c r="N63" s="91"/>
      <c r="O63" s="91"/>
      <c r="P63" s="91"/>
      <c r="Q63" s="150">
        <f t="shared" si="12"/>
        <v>20000</v>
      </c>
    </row>
    <row r="64" spans="2:17" ht="31.5" x14ac:dyDescent="0.25">
      <c r="B64" s="35"/>
      <c r="C64" s="76"/>
      <c r="D64" s="75">
        <v>6.9</v>
      </c>
      <c r="E64" s="37" t="s">
        <v>1170</v>
      </c>
      <c r="F64" s="19">
        <v>1</v>
      </c>
      <c r="G64" s="20" t="s">
        <v>1131</v>
      </c>
      <c r="H64" s="145" t="s">
        <v>684</v>
      </c>
      <c r="I64" s="91"/>
      <c r="J64" s="91">
        <v>3600</v>
      </c>
      <c r="K64" s="91"/>
      <c r="L64" s="91">
        <v>11400</v>
      </c>
      <c r="M64" s="91"/>
      <c r="N64" s="91"/>
      <c r="O64" s="91"/>
      <c r="P64" s="91"/>
      <c r="Q64" s="150">
        <f t="shared" si="12"/>
        <v>15000</v>
      </c>
    </row>
    <row r="65" spans="2:17" ht="31.5" x14ac:dyDescent="0.25">
      <c r="B65" s="35"/>
      <c r="C65" s="76"/>
      <c r="D65" s="84">
        <v>6.1</v>
      </c>
      <c r="E65" s="37" t="s">
        <v>1171</v>
      </c>
      <c r="F65" s="19">
        <v>1</v>
      </c>
      <c r="G65" s="20" t="s">
        <v>74</v>
      </c>
      <c r="H65" s="145" t="s">
        <v>1172</v>
      </c>
      <c r="I65" s="91"/>
      <c r="J65" s="91"/>
      <c r="K65" s="91">
        <v>20000</v>
      </c>
      <c r="L65" s="91"/>
      <c r="M65" s="91"/>
      <c r="N65" s="91"/>
      <c r="O65" s="91"/>
      <c r="P65" s="91"/>
      <c r="Q65" s="150">
        <f t="shared" si="12"/>
        <v>20000</v>
      </c>
    </row>
    <row r="66" spans="2:17" ht="47.25" x14ac:dyDescent="0.25">
      <c r="B66" s="35"/>
      <c r="C66" s="76"/>
      <c r="D66" s="75">
        <v>6.11</v>
      </c>
      <c r="E66" s="37" t="s">
        <v>1173</v>
      </c>
      <c r="F66" s="19">
        <v>1</v>
      </c>
      <c r="G66" s="20" t="s">
        <v>77</v>
      </c>
      <c r="H66" s="145" t="s">
        <v>1174</v>
      </c>
      <c r="I66" s="91"/>
      <c r="J66" s="91"/>
      <c r="K66" s="91">
        <v>16000</v>
      </c>
      <c r="L66" s="91">
        <v>9000</v>
      </c>
      <c r="M66" s="91"/>
      <c r="N66" s="91"/>
      <c r="O66" s="91"/>
      <c r="P66" s="91"/>
      <c r="Q66" s="150">
        <f t="shared" si="12"/>
        <v>25000</v>
      </c>
    </row>
    <row r="67" spans="2:17" ht="31.5" x14ac:dyDescent="0.25">
      <c r="B67" s="35"/>
      <c r="C67" s="54"/>
      <c r="D67" s="84">
        <v>6.12</v>
      </c>
      <c r="E67" s="97" t="s">
        <v>346</v>
      </c>
      <c r="F67" s="15">
        <v>1</v>
      </c>
      <c r="G67" s="16" t="s">
        <v>79</v>
      </c>
      <c r="H67" s="204" t="s">
        <v>1175</v>
      </c>
      <c r="I67" s="91"/>
      <c r="J67" s="91"/>
      <c r="K67" s="91">
        <v>50000</v>
      </c>
      <c r="L67" s="91"/>
      <c r="M67" s="91"/>
      <c r="N67" s="91"/>
      <c r="O67" s="91"/>
      <c r="P67" s="91"/>
      <c r="Q67" s="150">
        <f t="shared" si="12"/>
        <v>50000</v>
      </c>
    </row>
    <row r="68" spans="2:17" ht="47.25" x14ac:dyDescent="0.25">
      <c r="B68" s="35"/>
      <c r="C68" s="76"/>
      <c r="D68" s="75">
        <v>6.13</v>
      </c>
      <c r="E68" s="37" t="s">
        <v>1176</v>
      </c>
      <c r="F68" s="19">
        <v>1</v>
      </c>
      <c r="G68" s="20" t="s">
        <v>1133</v>
      </c>
      <c r="H68" s="145" t="s">
        <v>609</v>
      </c>
      <c r="I68" s="91"/>
      <c r="J68" s="91">
        <v>9600</v>
      </c>
      <c r="K68" s="91">
        <v>3000</v>
      </c>
      <c r="L68" s="91">
        <v>4400</v>
      </c>
      <c r="M68" s="91"/>
      <c r="N68" s="91"/>
      <c r="O68" s="91"/>
      <c r="P68" s="91"/>
      <c r="Q68" s="150">
        <f t="shared" si="12"/>
        <v>17000</v>
      </c>
    </row>
    <row r="69" spans="2:17" ht="47.25" x14ac:dyDescent="0.25">
      <c r="B69" s="35"/>
      <c r="C69" s="76"/>
      <c r="D69" s="84">
        <v>6.14</v>
      </c>
      <c r="E69" s="37" t="s">
        <v>1177</v>
      </c>
      <c r="F69" s="19">
        <v>1</v>
      </c>
      <c r="G69" s="20" t="s">
        <v>1133</v>
      </c>
      <c r="H69" s="145" t="s">
        <v>766</v>
      </c>
      <c r="I69" s="91"/>
      <c r="J69" s="91">
        <v>3600</v>
      </c>
      <c r="K69" s="91"/>
      <c r="L69" s="91">
        <v>8400</v>
      </c>
      <c r="M69" s="91"/>
      <c r="N69" s="91"/>
      <c r="O69" s="91"/>
      <c r="P69" s="91"/>
      <c r="Q69" s="150">
        <f t="shared" si="12"/>
        <v>12000</v>
      </c>
    </row>
    <row r="70" spans="2:17" ht="31.5" x14ac:dyDescent="0.25">
      <c r="B70" s="41"/>
      <c r="C70" s="76"/>
      <c r="D70" s="75">
        <v>6.15</v>
      </c>
      <c r="E70" s="37" t="s">
        <v>1178</v>
      </c>
      <c r="F70" s="19">
        <v>1</v>
      </c>
      <c r="G70" s="20" t="s">
        <v>1133</v>
      </c>
      <c r="H70" s="145" t="s">
        <v>1029</v>
      </c>
      <c r="I70" s="91"/>
      <c r="J70" s="91"/>
      <c r="K70" s="91"/>
      <c r="L70" s="91">
        <v>12000</v>
      </c>
      <c r="M70" s="91"/>
      <c r="N70" s="91"/>
      <c r="O70" s="91"/>
      <c r="P70" s="91"/>
      <c r="Q70" s="150">
        <f t="shared" si="12"/>
        <v>12000</v>
      </c>
    </row>
    <row r="71" spans="2:17" ht="93" customHeight="1" x14ac:dyDescent="0.25">
      <c r="B71" s="35"/>
      <c r="C71" s="76"/>
      <c r="D71" s="84">
        <v>6.16</v>
      </c>
      <c r="E71" s="37" t="s">
        <v>1179</v>
      </c>
      <c r="F71" s="88">
        <v>1</v>
      </c>
      <c r="G71" s="124" t="s">
        <v>1133</v>
      </c>
      <c r="H71" s="227" t="s">
        <v>1166</v>
      </c>
      <c r="I71" s="692"/>
      <c r="J71" s="692">
        <v>3600</v>
      </c>
      <c r="K71" s="692">
        <v>7920</v>
      </c>
      <c r="L71" s="692">
        <v>480</v>
      </c>
      <c r="M71" s="692"/>
      <c r="N71" s="692"/>
      <c r="O71" s="692"/>
      <c r="P71" s="692"/>
      <c r="Q71" s="635">
        <f>SUM(I71:P71)</f>
        <v>12000</v>
      </c>
    </row>
    <row r="72" spans="2:17" x14ac:dyDescent="0.25">
      <c r="B72" s="35"/>
      <c r="C72" s="38" t="s">
        <v>55</v>
      </c>
      <c r="D72" s="30" t="s">
        <v>165</v>
      </c>
      <c r="E72" s="96"/>
      <c r="F72" s="226"/>
      <c r="G72" s="23"/>
      <c r="H72" s="64"/>
      <c r="I72" s="860"/>
      <c r="J72" s="860">
        <f>SUM(J73:J118)</f>
        <v>183600</v>
      </c>
      <c r="K72" s="860">
        <f t="shared" ref="K72:P72" si="13">SUM(K73:K118)</f>
        <v>396240</v>
      </c>
      <c r="L72" s="860">
        <f t="shared" si="13"/>
        <v>326449</v>
      </c>
      <c r="M72" s="860">
        <f t="shared" si="13"/>
        <v>0</v>
      </c>
      <c r="N72" s="860">
        <f t="shared" si="13"/>
        <v>0</v>
      </c>
      <c r="O72" s="860">
        <f t="shared" si="13"/>
        <v>0</v>
      </c>
      <c r="P72" s="860">
        <f t="shared" si="13"/>
        <v>0</v>
      </c>
      <c r="Q72" s="860">
        <f>SUM(Q73:Q118)</f>
        <v>906289</v>
      </c>
    </row>
    <row r="73" spans="2:17" ht="78.75" x14ac:dyDescent="0.25">
      <c r="B73" s="35"/>
      <c r="C73" s="54"/>
      <c r="D73" s="47">
        <v>7.1</v>
      </c>
      <c r="E73" s="97" t="s">
        <v>1180</v>
      </c>
      <c r="F73" s="15" t="s">
        <v>42</v>
      </c>
      <c r="G73" s="16" t="s">
        <v>35</v>
      </c>
      <c r="H73" s="16" t="s">
        <v>1111</v>
      </c>
      <c r="I73" s="91"/>
      <c r="J73" s="91"/>
      <c r="K73" s="91">
        <v>20000</v>
      </c>
      <c r="L73" s="91">
        <v>10000</v>
      </c>
      <c r="M73" s="91"/>
      <c r="N73" s="91"/>
      <c r="O73" s="91"/>
      <c r="P73" s="91"/>
      <c r="Q73" s="150">
        <f>SUM(I73:P73)</f>
        <v>30000</v>
      </c>
    </row>
    <row r="74" spans="2:17" ht="78.75" x14ac:dyDescent="0.25">
      <c r="B74" s="35"/>
      <c r="C74" s="54"/>
      <c r="D74" s="75">
        <v>7.2</v>
      </c>
      <c r="E74" s="97" t="s">
        <v>1181</v>
      </c>
      <c r="F74" s="15">
        <v>1</v>
      </c>
      <c r="G74" s="16" t="s">
        <v>35</v>
      </c>
      <c r="H74" s="16" t="s">
        <v>1182</v>
      </c>
      <c r="I74" s="91"/>
      <c r="J74" s="91">
        <v>1800</v>
      </c>
      <c r="K74" s="91">
        <v>5600</v>
      </c>
      <c r="L74" s="91">
        <v>17600</v>
      </c>
      <c r="M74" s="91"/>
      <c r="N74" s="91"/>
      <c r="O74" s="91"/>
      <c r="P74" s="91"/>
      <c r="Q74" s="150">
        <f t="shared" ref="Q74:Q117" si="14">SUM(I74:P74)</f>
        <v>25000</v>
      </c>
    </row>
    <row r="75" spans="2:17" ht="63" x14ac:dyDescent="0.25">
      <c r="B75" s="35"/>
      <c r="C75" s="54"/>
      <c r="D75" s="47">
        <v>7.3</v>
      </c>
      <c r="E75" s="97" t="s">
        <v>1183</v>
      </c>
      <c r="F75" s="15">
        <v>1</v>
      </c>
      <c r="G75" s="16" t="s">
        <v>35</v>
      </c>
      <c r="H75" s="16" t="s">
        <v>657</v>
      </c>
      <c r="I75" s="91"/>
      <c r="J75" s="91"/>
      <c r="K75" s="91">
        <v>15780</v>
      </c>
      <c r="L75" s="91">
        <v>4220</v>
      </c>
      <c r="M75" s="91"/>
      <c r="N75" s="91"/>
      <c r="O75" s="91"/>
      <c r="P75" s="91"/>
      <c r="Q75" s="150">
        <f t="shared" si="14"/>
        <v>20000</v>
      </c>
    </row>
    <row r="76" spans="2:17" ht="47.25" x14ac:dyDescent="0.25">
      <c r="B76" s="35"/>
      <c r="C76" s="54"/>
      <c r="D76" s="75">
        <v>7.4</v>
      </c>
      <c r="E76" s="97" t="s">
        <v>1184</v>
      </c>
      <c r="F76" s="15">
        <v>1</v>
      </c>
      <c r="G76" s="16" t="s">
        <v>35</v>
      </c>
      <c r="H76" s="16" t="s">
        <v>1185</v>
      </c>
      <c r="I76" s="91"/>
      <c r="J76" s="91"/>
      <c r="K76" s="91">
        <v>31080</v>
      </c>
      <c r="L76" s="91">
        <v>8920</v>
      </c>
      <c r="M76" s="91"/>
      <c r="N76" s="91"/>
      <c r="O76" s="91"/>
      <c r="P76" s="91"/>
      <c r="Q76" s="150">
        <f t="shared" si="14"/>
        <v>40000</v>
      </c>
    </row>
    <row r="77" spans="2:17" ht="66.75" customHeight="1" x14ac:dyDescent="0.25">
      <c r="B77" s="41"/>
      <c r="C77" s="54"/>
      <c r="D77" s="47">
        <v>7.5</v>
      </c>
      <c r="E77" s="97" t="s">
        <v>1186</v>
      </c>
      <c r="F77" s="15">
        <v>1</v>
      </c>
      <c r="G77" s="16" t="s">
        <v>35</v>
      </c>
      <c r="H77" s="16" t="s">
        <v>550</v>
      </c>
      <c r="I77" s="91"/>
      <c r="J77" s="91">
        <v>14400</v>
      </c>
      <c r="K77" s="91">
        <v>21600</v>
      </c>
      <c r="L77" s="91">
        <v>9200</v>
      </c>
      <c r="M77" s="91"/>
      <c r="N77" s="91"/>
      <c r="O77" s="91"/>
      <c r="P77" s="91"/>
      <c r="Q77" s="150">
        <f t="shared" si="14"/>
        <v>45200</v>
      </c>
    </row>
    <row r="78" spans="2:17" ht="63" x14ac:dyDescent="0.25">
      <c r="B78" s="35"/>
      <c r="C78" s="76"/>
      <c r="D78" s="75">
        <v>7.6</v>
      </c>
      <c r="E78" s="803" t="s">
        <v>1187</v>
      </c>
      <c r="F78" s="804">
        <v>1</v>
      </c>
      <c r="G78" s="689" t="s">
        <v>35</v>
      </c>
      <c r="H78" s="689" t="s">
        <v>1188</v>
      </c>
      <c r="I78" s="692"/>
      <c r="J78" s="692">
        <v>7200</v>
      </c>
      <c r="K78" s="692">
        <v>9120</v>
      </c>
      <c r="L78" s="692">
        <v>11980</v>
      </c>
      <c r="M78" s="692"/>
      <c r="N78" s="692"/>
      <c r="O78" s="692"/>
      <c r="P78" s="692"/>
      <c r="Q78" s="635">
        <f t="shared" si="14"/>
        <v>28300</v>
      </c>
    </row>
    <row r="79" spans="2:17" ht="78.75" x14ac:dyDescent="0.25">
      <c r="B79" s="35"/>
      <c r="C79" s="54"/>
      <c r="D79" s="47">
        <v>7.7</v>
      </c>
      <c r="E79" s="97" t="s">
        <v>1189</v>
      </c>
      <c r="F79" s="15" t="s">
        <v>42</v>
      </c>
      <c r="G79" s="16" t="s">
        <v>35</v>
      </c>
      <c r="H79" s="16" t="s">
        <v>758</v>
      </c>
      <c r="I79" s="91"/>
      <c r="J79" s="91">
        <v>3600</v>
      </c>
      <c r="K79" s="91">
        <v>7380</v>
      </c>
      <c r="L79" s="91">
        <v>19020</v>
      </c>
      <c r="M79" s="91"/>
      <c r="N79" s="91"/>
      <c r="O79" s="91"/>
      <c r="P79" s="91"/>
      <c r="Q79" s="150">
        <f t="shared" si="14"/>
        <v>30000</v>
      </c>
    </row>
    <row r="80" spans="2:17" ht="94.5" x14ac:dyDescent="0.25">
      <c r="B80" s="35"/>
      <c r="C80" s="54"/>
      <c r="D80" s="75">
        <v>7.8</v>
      </c>
      <c r="E80" s="97" t="s">
        <v>1341</v>
      </c>
      <c r="F80" s="15">
        <v>1</v>
      </c>
      <c r="G80" s="16" t="s">
        <v>337</v>
      </c>
      <c r="H80" s="16" t="s">
        <v>1190</v>
      </c>
      <c r="I80" s="91"/>
      <c r="J80" s="91">
        <v>3600</v>
      </c>
      <c r="K80" s="91">
        <v>7600</v>
      </c>
      <c r="L80" s="91">
        <v>3800</v>
      </c>
      <c r="M80" s="91"/>
      <c r="N80" s="91"/>
      <c r="O80" s="91"/>
      <c r="P80" s="91"/>
      <c r="Q80" s="150">
        <f t="shared" si="14"/>
        <v>15000</v>
      </c>
    </row>
    <row r="81" spans="2:17" ht="80.25" customHeight="1" x14ac:dyDescent="0.25">
      <c r="B81" s="35"/>
      <c r="C81" s="54"/>
      <c r="D81" s="47">
        <v>7.9</v>
      </c>
      <c r="E81" s="97" t="s">
        <v>1191</v>
      </c>
      <c r="F81" s="15">
        <v>1</v>
      </c>
      <c r="G81" s="16" t="s">
        <v>337</v>
      </c>
      <c r="H81" s="16" t="s">
        <v>1192</v>
      </c>
      <c r="I81" s="91"/>
      <c r="J81" s="91">
        <v>7200</v>
      </c>
      <c r="K81" s="91">
        <v>480</v>
      </c>
      <c r="L81" s="91">
        <v>7320</v>
      </c>
      <c r="M81" s="91"/>
      <c r="N81" s="91"/>
      <c r="O81" s="91"/>
      <c r="P81" s="91"/>
      <c r="Q81" s="150">
        <f t="shared" si="14"/>
        <v>15000</v>
      </c>
    </row>
    <row r="82" spans="2:17" ht="80.25" customHeight="1" x14ac:dyDescent="0.25">
      <c r="B82" s="35"/>
      <c r="C82" s="78"/>
      <c r="D82" s="861">
        <v>7.1</v>
      </c>
      <c r="E82" s="892" t="s">
        <v>1193</v>
      </c>
      <c r="F82" s="112">
        <v>1</v>
      </c>
      <c r="G82" s="893" t="s">
        <v>338</v>
      </c>
      <c r="H82" s="893"/>
      <c r="I82" s="639"/>
      <c r="J82" s="639"/>
      <c r="K82" s="639">
        <v>10000</v>
      </c>
      <c r="L82" s="639">
        <v>20000</v>
      </c>
      <c r="M82" s="639"/>
      <c r="N82" s="639"/>
      <c r="O82" s="639"/>
      <c r="P82" s="639"/>
      <c r="Q82" s="639">
        <f t="shared" si="14"/>
        <v>30000</v>
      </c>
    </row>
    <row r="83" spans="2:17" s="13" customFormat="1" x14ac:dyDescent="0.25">
      <c r="B83" s="35"/>
      <c r="C83" s="894"/>
      <c r="D83" s="895"/>
      <c r="E83" s="896" t="s">
        <v>1194</v>
      </c>
      <c r="F83" s="897"/>
      <c r="G83" s="898"/>
      <c r="H83" s="898" t="s">
        <v>547</v>
      </c>
      <c r="I83" s="899"/>
      <c r="J83" s="899"/>
      <c r="K83" s="899"/>
      <c r="L83" s="899"/>
      <c r="M83" s="899"/>
      <c r="N83" s="899"/>
      <c r="O83" s="899"/>
      <c r="P83" s="899"/>
      <c r="Q83" s="899"/>
    </row>
    <row r="84" spans="2:17" s="13" customFormat="1" ht="31.5" x14ac:dyDescent="0.25">
      <c r="B84" s="41"/>
      <c r="C84" s="900"/>
      <c r="D84" s="794"/>
      <c r="E84" s="901" t="s">
        <v>1195</v>
      </c>
      <c r="F84" s="831"/>
      <c r="G84" s="902"/>
      <c r="H84" s="902" t="s">
        <v>1196</v>
      </c>
      <c r="I84" s="903"/>
      <c r="J84" s="903"/>
      <c r="K84" s="903"/>
      <c r="L84" s="903"/>
      <c r="M84" s="903"/>
      <c r="N84" s="903"/>
      <c r="O84" s="903"/>
      <c r="P84" s="903"/>
      <c r="Q84" s="903"/>
    </row>
    <row r="85" spans="2:17" s="13" customFormat="1" ht="31.5" x14ac:dyDescent="0.25">
      <c r="B85" s="35"/>
      <c r="C85" s="900"/>
      <c r="D85" s="794"/>
      <c r="E85" s="901" t="s">
        <v>1197</v>
      </c>
      <c r="F85" s="831"/>
      <c r="G85" s="902"/>
      <c r="H85" s="902" t="s">
        <v>587</v>
      </c>
      <c r="I85" s="903"/>
      <c r="J85" s="903"/>
      <c r="K85" s="903"/>
      <c r="L85" s="903"/>
      <c r="M85" s="903"/>
      <c r="N85" s="903"/>
      <c r="O85" s="903"/>
      <c r="P85" s="903"/>
      <c r="Q85" s="903"/>
    </row>
    <row r="86" spans="2:17" ht="47.25" x14ac:dyDescent="0.25">
      <c r="B86" s="35"/>
      <c r="C86" s="54"/>
      <c r="D86" s="75">
        <v>7.11</v>
      </c>
      <c r="E86" s="97" t="s">
        <v>1198</v>
      </c>
      <c r="F86" s="15">
        <v>1</v>
      </c>
      <c r="G86" s="16" t="s">
        <v>1131</v>
      </c>
      <c r="H86" s="204" t="s">
        <v>624</v>
      </c>
      <c r="I86" s="91"/>
      <c r="J86" s="91">
        <v>3600</v>
      </c>
      <c r="K86" s="91"/>
      <c r="L86" s="91">
        <v>11400</v>
      </c>
      <c r="M86" s="91"/>
      <c r="N86" s="91"/>
      <c r="O86" s="91"/>
      <c r="P86" s="91"/>
      <c r="Q86" s="150">
        <f t="shared" si="14"/>
        <v>15000</v>
      </c>
    </row>
    <row r="87" spans="2:17" ht="47.25" x14ac:dyDescent="0.25">
      <c r="B87" s="35"/>
      <c r="C87" s="54"/>
      <c r="D87" s="75">
        <v>7.12</v>
      </c>
      <c r="E87" s="97" t="s">
        <v>347</v>
      </c>
      <c r="F87" s="15">
        <v>1</v>
      </c>
      <c r="G87" s="16" t="s">
        <v>74</v>
      </c>
      <c r="H87" s="204" t="s">
        <v>886</v>
      </c>
      <c r="I87" s="91"/>
      <c r="J87" s="91"/>
      <c r="K87" s="91">
        <v>5000</v>
      </c>
      <c r="L87" s="91"/>
      <c r="M87" s="91"/>
      <c r="N87" s="91"/>
      <c r="O87" s="91"/>
      <c r="P87" s="91"/>
      <c r="Q87" s="150">
        <f t="shared" si="14"/>
        <v>5000</v>
      </c>
    </row>
    <row r="88" spans="2:17" ht="63" x14ac:dyDescent="0.25">
      <c r="B88" s="35"/>
      <c r="C88" s="54"/>
      <c r="D88" s="75">
        <v>7.13</v>
      </c>
      <c r="E88" s="97" t="s">
        <v>78</v>
      </c>
      <c r="F88" s="15">
        <v>1</v>
      </c>
      <c r="G88" s="16" t="s">
        <v>1133</v>
      </c>
      <c r="H88" s="204" t="s">
        <v>1199</v>
      </c>
      <c r="I88" s="91"/>
      <c r="J88" s="91"/>
      <c r="K88" s="91"/>
      <c r="L88" s="91">
        <v>12000</v>
      </c>
      <c r="M88" s="91"/>
      <c r="N88" s="91"/>
      <c r="O88" s="91"/>
      <c r="P88" s="91"/>
      <c r="Q88" s="150">
        <f t="shared" si="14"/>
        <v>12000</v>
      </c>
    </row>
    <row r="89" spans="2:17" ht="46.5" customHeight="1" x14ac:dyDescent="0.25">
      <c r="B89" s="35"/>
      <c r="C89" s="54"/>
      <c r="D89" s="75">
        <v>7.14</v>
      </c>
      <c r="E89" s="97" t="s">
        <v>1200</v>
      </c>
      <c r="F89" s="15">
        <v>1</v>
      </c>
      <c r="G89" s="16" t="s">
        <v>1133</v>
      </c>
      <c r="H89" s="204" t="s">
        <v>1201</v>
      </c>
      <c r="I89" s="91"/>
      <c r="J89" s="91"/>
      <c r="K89" s="91"/>
      <c r="L89" s="91">
        <v>12000</v>
      </c>
      <c r="M89" s="91"/>
      <c r="N89" s="91"/>
      <c r="O89" s="91"/>
      <c r="P89" s="91"/>
      <c r="Q89" s="150">
        <f t="shared" si="14"/>
        <v>12000</v>
      </c>
    </row>
    <row r="90" spans="2:17" ht="94.5" x14ac:dyDescent="0.25">
      <c r="B90" s="35"/>
      <c r="C90" s="54"/>
      <c r="D90" s="75">
        <v>7.15</v>
      </c>
      <c r="E90" s="97" t="s">
        <v>1202</v>
      </c>
      <c r="F90" s="15">
        <v>1</v>
      </c>
      <c r="G90" s="16" t="s">
        <v>76</v>
      </c>
      <c r="H90" s="204" t="s">
        <v>1203</v>
      </c>
      <c r="I90" s="91"/>
      <c r="J90" s="91">
        <v>7200</v>
      </c>
      <c r="K90" s="91">
        <v>10800</v>
      </c>
      <c r="L90" s="91"/>
      <c r="M90" s="91"/>
      <c r="N90" s="91"/>
      <c r="O90" s="91"/>
      <c r="P90" s="91"/>
      <c r="Q90" s="150">
        <f t="shared" si="14"/>
        <v>18000</v>
      </c>
    </row>
    <row r="91" spans="2:17" ht="47.25" x14ac:dyDescent="0.25">
      <c r="B91" s="35"/>
      <c r="C91" s="54"/>
      <c r="D91" s="75">
        <v>7.16</v>
      </c>
      <c r="E91" s="97" t="s">
        <v>1204</v>
      </c>
      <c r="F91" s="15">
        <v>1</v>
      </c>
      <c r="G91" s="16" t="s">
        <v>76</v>
      </c>
      <c r="H91" s="204" t="s">
        <v>1205</v>
      </c>
      <c r="I91" s="91"/>
      <c r="J91" s="91"/>
      <c r="K91" s="91">
        <v>10800</v>
      </c>
      <c r="L91" s="91">
        <v>4200</v>
      </c>
      <c r="M91" s="91"/>
      <c r="N91" s="91"/>
      <c r="O91" s="91"/>
      <c r="P91" s="91"/>
      <c r="Q91" s="150">
        <f t="shared" si="14"/>
        <v>15000</v>
      </c>
    </row>
    <row r="92" spans="2:17" ht="63.75" customHeight="1" x14ac:dyDescent="0.25">
      <c r="B92" s="41"/>
      <c r="C92" s="54"/>
      <c r="D92" s="75">
        <v>7.17</v>
      </c>
      <c r="E92" s="97" t="s">
        <v>1206</v>
      </c>
      <c r="F92" s="15">
        <v>1</v>
      </c>
      <c r="G92" s="16" t="s">
        <v>76</v>
      </c>
      <c r="H92" s="204" t="s">
        <v>1207</v>
      </c>
      <c r="I92" s="91"/>
      <c r="J92" s="91"/>
      <c r="K92" s="91">
        <v>10800</v>
      </c>
      <c r="L92" s="91">
        <v>4200</v>
      </c>
      <c r="M92" s="91"/>
      <c r="N92" s="91"/>
      <c r="O92" s="91"/>
      <c r="P92" s="91"/>
      <c r="Q92" s="150">
        <f t="shared" si="14"/>
        <v>15000</v>
      </c>
    </row>
    <row r="93" spans="2:17" ht="47.25" x14ac:dyDescent="0.25">
      <c r="B93" s="35"/>
      <c r="C93" s="76"/>
      <c r="D93" s="75">
        <v>7.18</v>
      </c>
      <c r="E93" s="803" t="s">
        <v>1208</v>
      </c>
      <c r="F93" s="804">
        <v>1</v>
      </c>
      <c r="G93" s="689" t="s">
        <v>76</v>
      </c>
      <c r="H93" s="870" t="s">
        <v>1209</v>
      </c>
      <c r="I93" s="692"/>
      <c r="J93" s="692"/>
      <c r="K93" s="692">
        <v>10800</v>
      </c>
      <c r="L93" s="692">
        <v>4200</v>
      </c>
      <c r="M93" s="692"/>
      <c r="N93" s="692"/>
      <c r="O93" s="692"/>
      <c r="P93" s="692"/>
      <c r="Q93" s="635">
        <f t="shared" si="14"/>
        <v>15000</v>
      </c>
    </row>
    <row r="94" spans="2:17" ht="47.25" x14ac:dyDescent="0.25">
      <c r="B94" s="35"/>
      <c r="C94" s="54"/>
      <c r="D94" s="75">
        <v>7.19</v>
      </c>
      <c r="E94" s="97" t="s">
        <v>1210</v>
      </c>
      <c r="F94" s="15">
        <v>1</v>
      </c>
      <c r="G94" s="16" t="s">
        <v>76</v>
      </c>
      <c r="H94" s="204" t="s">
        <v>1211</v>
      </c>
      <c r="I94" s="91"/>
      <c r="J94" s="91"/>
      <c r="K94" s="91">
        <v>10800</v>
      </c>
      <c r="L94" s="91">
        <v>4200</v>
      </c>
      <c r="M94" s="91"/>
      <c r="N94" s="91"/>
      <c r="O94" s="91"/>
      <c r="P94" s="91"/>
      <c r="Q94" s="150">
        <f t="shared" si="14"/>
        <v>15000</v>
      </c>
    </row>
    <row r="95" spans="2:17" ht="66" customHeight="1" x14ac:dyDescent="0.25">
      <c r="B95" s="35"/>
      <c r="C95" s="54"/>
      <c r="D95" s="84">
        <v>7.2</v>
      </c>
      <c r="E95" s="97" t="s">
        <v>1212</v>
      </c>
      <c r="F95" s="15">
        <v>1</v>
      </c>
      <c r="G95" s="16" t="s">
        <v>76</v>
      </c>
      <c r="H95" s="204" t="s">
        <v>1213</v>
      </c>
      <c r="I95" s="91"/>
      <c r="J95" s="91"/>
      <c r="K95" s="91">
        <v>10800</v>
      </c>
      <c r="L95" s="91">
        <v>4200</v>
      </c>
      <c r="M95" s="91"/>
      <c r="N95" s="91"/>
      <c r="O95" s="91"/>
      <c r="P95" s="91"/>
      <c r="Q95" s="150">
        <f t="shared" si="14"/>
        <v>15000</v>
      </c>
    </row>
    <row r="96" spans="2:17" ht="63" x14ac:dyDescent="0.25">
      <c r="B96" s="35"/>
      <c r="C96" s="857"/>
      <c r="D96" s="794">
        <v>7.21</v>
      </c>
      <c r="E96" s="867" t="s">
        <v>1214</v>
      </c>
      <c r="F96" s="23"/>
      <c r="G96" s="868"/>
      <c r="H96" s="797"/>
      <c r="I96" s="859"/>
      <c r="J96" s="859"/>
      <c r="K96" s="859"/>
      <c r="L96" s="859"/>
      <c r="M96" s="859"/>
      <c r="N96" s="859"/>
      <c r="O96" s="859"/>
      <c r="P96" s="859"/>
      <c r="Q96" s="859"/>
    </row>
    <row r="97" spans="2:17" ht="30" customHeight="1" x14ac:dyDescent="0.25">
      <c r="B97" s="35"/>
      <c r="C97" s="78"/>
      <c r="D97" s="80"/>
      <c r="E97" s="862" t="s">
        <v>1215</v>
      </c>
      <c r="F97" s="863">
        <v>1</v>
      </c>
      <c r="G97" s="864" t="s">
        <v>1216</v>
      </c>
      <c r="H97" s="869" t="s">
        <v>1217</v>
      </c>
      <c r="I97" s="865"/>
      <c r="J97" s="865">
        <v>16800</v>
      </c>
      <c r="K97" s="865">
        <v>21000</v>
      </c>
      <c r="L97" s="865">
        <v>11989</v>
      </c>
      <c r="M97" s="865"/>
      <c r="N97" s="865"/>
      <c r="O97" s="865"/>
      <c r="P97" s="865"/>
      <c r="Q97" s="639">
        <f>SUM(I97:P97)</f>
        <v>49789</v>
      </c>
    </row>
    <row r="98" spans="2:17" ht="31.5" x14ac:dyDescent="0.25">
      <c r="B98" s="35"/>
      <c r="C98" s="76"/>
      <c r="D98" s="75"/>
      <c r="E98" s="803" t="s">
        <v>1218</v>
      </c>
      <c r="F98" s="804">
        <v>1</v>
      </c>
      <c r="G98" s="689" t="s">
        <v>1216</v>
      </c>
      <c r="H98" s="870" t="s">
        <v>1219</v>
      </c>
      <c r="I98" s="692"/>
      <c r="J98" s="692">
        <v>16800</v>
      </c>
      <c r="K98" s="692">
        <v>14000</v>
      </c>
      <c r="L98" s="692">
        <v>18200</v>
      </c>
      <c r="M98" s="692"/>
      <c r="N98" s="692"/>
      <c r="O98" s="692"/>
      <c r="P98" s="692"/>
      <c r="Q98" s="635">
        <f>SUM(I98:P98)</f>
        <v>49000</v>
      </c>
    </row>
    <row r="99" spans="2:17" ht="78.75" x14ac:dyDescent="0.25">
      <c r="B99" s="35"/>
      <c r="C99" s="857"/>
      <c r="D99" s="794">
        <v>7.22</v>
      </c>
      <c r="E99" s="867" t="s">
        <v>1220</v>
      </c>
      <c r="F99" s="23"/>
      <c r="G99" s="868"/>
      <c r="H99" s="797"/>
      <c r="I99" s="859"/>
      <c r="J99" s="859"/>
      <c r="K99" s="859"/>
      <c r="L99" s="859"/>
      <c r="M99" s="859"/>
      <c r="N99" s="859"/>
      <c r="O99" s="859"/>
      <c r="P99" s="859"/>
      <c r="Q99" s="859"/>
    </row>
    <row r="100" spans="2:17" ht="31.5" x14ac:dyDescent="0.25">
      <c r="B100" s="35"/>
      <c r="C100" s="78"/>
      <c r="D100" s="80"/>
      <c r="E100" s="862" t="s">
        <v>1221</v>
      </c>
      <c r="F100" s="863">
        <v>1</v>
      </c>
      <c r="G100" s="864" t="s">
        <v>1216</v>
      </c>
      <c r="H100" s="869" t="s">
        <v>1020</v>
      </c>
      <c r="I100" s="865"/>
      <c r="J100" s="865">
        <v>3600</v>
      </c>
      <c r="K100" s="865">
        <v>10200</v>
      </c>
      <c r="L100" s="865">
        <v>6200</v>
      </c>
      <c r="M100" s="865"/>
      <c r="N100" s="865"/>
      <c r="O100" s="865"/>
      <c r="P100" s="865"/>
      <c r="Q100" s="639">
        <f t="shared" si="14"/>
        <v>20000</v>
      </c>
    </row>
    <row r="101" spans="2:17" ht="47.25" x14ac:dyDescent="0.25">
      <c r="B101" s="41"/>
      <c r="C101" s="76"/>
      <c r="D101" s="75"/>
      <c r="E101" s="803" t="s">
        <v>1222</v>
      </c>
      <c r="F101" s="804">
        <v>1</v>
      </c>
      <c r="G101" s="689" t="s">
        <v>1216</v>
      </c>
      <c r="H101" s="870" t="s">
        <v>655</v>
      </c>
      <c r="I101" s="692"/>
      <c r="J101" s="692">
        <v>2400</v>
      </c>
      <c r="K101" s="692">
        <v>3800</v>
      </c>
      <c r="L101" s="692">
        <v>13800</v>
      </c>
      <c r="M101" s="692"/>
      <c r="N101" s="692"/>
      <c r="O101" s="692"/>
      <c r="P101" s="692"/>
      <c r="Q101" s="635">
        <f t="shared" si="14"/>
        <v>20000</v>
      </c>
    </row>
    <row r="102" spans="2:17" ht="47.25" x14ac:dyDescent="0.25">
      <c r="B102" s="35"/>
      <c r="C102" s="118"/>
      <c r="D102" s="62"/>
      <c r="E102" s="799" t="s">
        <v>1223</v>
      </c>
      <c r="F102" s="800">
        <v>1</v>
      </c>
      <c r="G102" s="801" t="s">
        <v>1216</v>
      </c>
      <c r="H102" s="871" t="s">
        <v>933</v>
      </c>
      <c r="I102" s="802"/>
      <c r="J102" s="802">
        <v>3600</v>
      </c>
      <c r="K102" s="802">
        <v>11900</v>
      </c>
      <c r="L102" s="802">
        <v>4500</v>
      </c>
      <c r="M102" s="802"/>
      <c r="N102" s="802"/>
      <c r="O102" s="802"/>
      <c r="P102" s="802"/>
      <c r="Q102" s="866">
        <f t="shared" si="14"/>
        <v>20000</v>
      </c>
    </row>
    <row r="103" spans="2:17" ht="31.5" x14ac:dyDescent="0.25">
      <c r="B103" s="35"/>
      <c r="C103" s="118"/>
      <c r="D103" s="62"/>
      <c r="E103" s="799" t="s">
        <v>1224</v>
      </c>
      <c r="F103" s="800">
        <v>1</v>
      </c>
      <c r="G103" s="801" t="s">
        <v>1216</v>
      </c>
      <c r="H103" s="871" t="s">
        <v>1225</v>
      </c>
      <c r="I103" s="802"/>
      <c r="J103" s="802">
        <v>3600</v>
      </c>
      <c r="K103" s="802">
        <v>21000</v>
      </c>
      <c r="L103" s="802">
        <v>15400</v>
      </c>
      <c r="M103" s="802"/>
      <c r="N103" s="802"/>
      <c r="O103" s="802"/>
      <c r="P103" s="802"/>
      <c r="Q103" s="866">
        <f t="shared" si="14"/>
        <v>40000</v>
      </c>
    </row>
    <row r="104" spans="2:17" ht="31.5" x14ac:dyDescent="0.25">
      <c r="B104" s="35"/>
      <c r="C104" s="118"/>
      <c r="D104" s="62"/>
      <c r="E104" s="799" t="s">
        <v>1226</v>
      </c>
      <c r="F104" s="800">
        <v>1</v>
      </c>
      <c r="G104" s="801" t="s">
        <v>1216</v>
      </c>
      <c r="H104" s="871" t="s">
        <v>820</v>
      </c>
      <c r="I104" s="802"/>
      <c r="J104" s="802">
        <v>8400</v>
      </c>
      <c r="K104" s="802">
        <v>5000</v>
      </c>
      <c r="L104" s="802">
        <v>6600</v>
      </c>
      <c r="M104" s="802"/>
      <c r="N104" s="802"/>
      <c r="O104" s="802"/>
      <c r="P104" s="802"/>
      <c r="Q104" s="866">
        <f t="shared" si="14"/>
        <v>20000</v>
      </c>
    </row>
    <row r="105" spans="2:17" ht="47.25" x14ac:dyDescent="0.25">
      <c r="B105" s="35"/>
      <c r="C105" s="118"/>
      <c r="D105" s="62"/>
      <c r="E105" s="799" t="s">
        <v>1227</v>
      </c>
      <c r="F105" s="800">
        <v>1</v>
      </c>
      <c r="G105" s="801" t="s">
        <v>1216</v>
      </c>
      <c r="H105" s="871" t="s">
        <v>805</v>
      </c>
      <c r="I105" s="802"/>
      <c r="J105" s="802">
        <v>3600</v>
      </c>
      <c r="K105" s="802">
        <v>9100</v>
      </c>
      <c r="L105" s="802">
        <v>7300</v>
      </c>
      <c r="M105" s="802"/>
      <c r="N105" s="802"/>
      <c r="O105" s="802"/>
      <c r="P105" s="802"/>
      <c r="Q105" s="866">
        <f t="shared" si="14"/>
        <v>20000</v>
      </c>
    </row>
    <row r="106" spans="2:17" ht="47.25" x14ac:dyDescent="0.25">
      <c r="B106" s="35"/>
      <c r="C106" s="118"/>
      <c r="D106" s="62"/>
      <c r="E106" s="799" t="s">
        <v>1228</v>
      </c>
      <c r="F106" s="800">
        <v>1</v>
      </c>
      <c r="G106" s="801" t="s">
        <v>1216</v>
      </c>
      <c r="H106" s="871" t="s">
        <v>802</v>
      </c>
      <c r="I106" s="802"/>
      <c r="J106" s="802">
        <v>3600</v>
      </c>
      <c r="K106" s="802">
        <v>9100</v>
      </c>
      <c r="L106" s="802">
        <v>7300</v>
      </c>
      <c r="M106" s="802"/>
      <c r="N106" s="802"/>
      <c r="O106" s="802"/>
      <c r="P106" s="802"/>
      <c r="Q106" s="866">
        <f t="shared" si="14"/>
        <v>20000</v>
      </c>
    </row>
    <row r="107" spans="2:17" ht="47.25" x14ac:dyDescent="0.25">
      <c r="B107" s="35"/>
      <c r="C107" s="118"/>
      <c r="D107" s="62"/>
      <c r="E107" s="799" t="s">
        <v>1229</v>
      </c>
      <c r="F107" s="800">
        <v>1</v>
      </c>
      <c r="G107" s="801" t="s">
        <v>1216</v>
      </c>
      <c r="H107" s="871" t="s">
        <v>804</v>
      </c>
      <c r="I107" s="802"/>
      <c r="J107" s="802">
        <v>3600</v>
      </c>
      <c r="K107" s="802">
        <v>9100</v>
      </c>
      <c r="L107" s="802">
        <v>7300</v>
      </c>
      <c r="M107" s="802"/>
      <c r="N107" s="802"/>
      <c r="O107" s="802"/>
      <c r="P107" s="802"/>
      <c r="Q107" s="866">
        <f t="shared" si="14"/>
        <v>20000</v>
      </c>
    </row>
    <row r="108" spans="2:17" ht="31.5" x14ac:dyDescent="0.25">
      <c r="B108" s="35"/>
      <c r="C108" s="76"/>
      <c r="D108" s="75"/>
      <c r="E108" s="803" t="s">
        <v>1230</v>
      </c>
      <c r="F108" s="804">
        <v>1</v>
      </c>
      <c r="G108" s="689" t="s">
        <v>1216</v>
      </c>
      <c r="H108" s="870" t="s">
        <v>859</v>
      </c>
      <c r="I108" s="692"/>
      <c r="J108" s="692">
        <v>10800</v>
      </c>
      <c r="K108" s="692">
        <v>8400</v>
      </c>
      <c r="L108" s="692">
        <v>800</v>
      </c>
      <c r="M108" s="692"/>
      <c r="N108" s="692"/>
      <c r="O108" s="692"/>
      <c r="P108" s="692"/>
      <c r="Q108" s="635">
        <f t="shared" si="14"/>
        <v>20000</v>
      </c>
    </row>
    <row r="109" spans="2:17" ht="31.5" x14ac:dyDescent="0.25">
      <c r="B109" s="35"/>
      <c r="D109" s="75">
        <v>7.23</v>
      </c>
      <c r="E109" s="97" t="s">
        <v>1231</v>
      </c>
      <c r="F109" s="15">
        <v>1</v>
      </c>
      <c r="G109" s="16" t="s">
        <v>1232</v>
      </c>
      <c r="H109" s="204" t="s">
        <v>1233</v>
      </c>
      <c r="I109" s="91"/>
      <c r="J109" s="91">
        <v>36000</v>
      </c>
      <c r="K109" s="91">
        <v>4000</v>
      </c>
      <c r="L109" s="91">
        <v>5000</v>
      </c>
      <c r="M109" s="91"/>
      <c r="N109" s="91"/>
      <c r="O109" s="91"/>
      <c r="P109" s="91"/>
      <c r="Q109" s="150">
        <f>SUM(I109:P109)</f>
        <v>45000</v>
      </c>
    </row>
    <row r="110" spans="2:17" ht="63" x14ac:dyDescent="0.25">
      <c r="B110" s="35"/>
      <c r="C110" s="54"/>
      <c r="D110" s="75">
        <v>7.24</v>
      </c>
      <c r="E110" s="97" t="s">
        <v>1234</v>
      </c>
      <c r="F110" s="15">
        <v>1</v>
      </c>
      <c r="G110" s="16" t="s">
        <v>1232</v>
      </c>
      <c r="H110" s="204" t="s">
        <v>1235</v>
      </c>
      <c r="I110" s="91"/>
      <c r="J110" s="91">
        <v>3600</v>
      </c>
      <c r="K110" s="91">
        <v>8000</v>
      </c>
      <c r="L110" s="872">
        <v>3400</v>
      </c>
      <c r="M110" s="91"/>
      <c r="N110" s="91"/>
      <c r="O110" s="91"/>
      <c r="P110" s="91"/>
      <c r="Q110" s="150">
        <f>SUM(I110:P110)</f>
        <v>15000</v>
      </c>
    </row>
    <row r="111" spans="2:17" ht="31.5" x14ac:dyDescent="0.25">
      <c r="B111" s="41"/>
      <c r="C111" s="54"/>
      <c r="D111" s="75">
        <v>7.25</v>
      </c>
      <c r="E111" s="97" t="s">
        <v>191</v>
      </c>
      <c r="F111" s="15">
        <v>1</v>
      </c>
      <c r="G111" s="16" t="s">
        <v>1236</v>
      </c>
      <c r="H111" s="204" t="s">
        <v>1237</v>
      </c>
      <c r="I111" s="91"/>
      <c r="J111" s="91">
        <v>6000</v>
      </c>
      <c r="K111" s="91">
        <v>10000</v>
      </c>
      <c r="L111" s="91">
        <v>4000</v>
      </c>
      <c r="M111" s="91"/>
      <c r="N111" s="91"/>
      <c r="O111" s="91"/>
      <c r="P111" s="91"/>
      <c r="Q111" s="150">
        <f t="shared" si="14"/>
        <v>20000</v>
      </c>
    </row>
    <row r="112" spans="2:17" s="13" customFormat="1" ht="47.25" x14ac:dyDescent="0.25">
      <c r="B112" s="35"/>
      <c r="C112" s="76"/>
      <c r="D112" s="75">
        <v>7.26</v>
      </c>
      <c r="E112" s="165" t="s">
        <v>1238</v>
      </c>
      <c r="F112" s="124">
        <v>1</v>
      </c>
      <c r="G112" s="654" t="s">
        <v>1232</v>
      </c>
      <c r="H112" s="227" t="s">
        <v>1239</v>
      </c>
      <c r="I112" s="635"/>
      <c r="J112" s="635">
        <v>3600</v>
      </c>
      <c r="K112" s="635">
        <v>8000</v>
      </c>
      <c r="L112" s="635">
        <v>3400</v>
      </c>
      <c r="M112" s="635"/>
      <c r="N112" s="635"/>
      <c r="O112" s="635"/>
      <c r="P112" s="635"/>
      <c r="Q112" s="635">
        <f t="shared" si="14"/>
        <v>15000</v>
      </c>
    </row>
    <row r="113" spans="2:17" ht="30.75" customHeight="1" x14ac:dyDescent="0.25">
      <c r="B113" s="35"/>
      <c r="C113" s="76"/>
      <c r="D113" s="75">
        <v>7.27</v>
      </c>
      <c r="E113" s="37" t="s">
        <v>1240</v>
      </c>
      <c r="F113" s="19">
        <v>1</v>
      </c>
      <c r="G113" s="20" t="s">
        <v>76</v>
      </c>
      <c r="H113" s="145" t="s">
        <v>666</v>
      </c>
      <c r="I113" s="91"/>
      <c r="J113" s="91"/>
      <c r="K113" s="91">
        <v>15200</v>
      </c>
      <c r="L113" s="91">
        <v>4800</v>
      </c>
      <c r="M113" s="91"/>
      <c r="N113" s="91"/>
      <c r="O113" s="91"/>
      <c r="P113" s="91"/>
      <c r="Q113" s="150">
        <f t="shared" si="14"/>
        <v>20000</v>
      </c>
    </row>
    <row r="114" spans="2:17" ht="63" customHeight="1" x14ac:dyDescent="0.25">
      <c r="B114" s="35"/>
      <c r="C114" s="54"/>
      <c r="D114" s="75">
        <v>7.28</v>
      </c>
      <c r="E114" s="123" t="s">
        <v>1241</v>
      </c>
      <c r="F114" s="19">
        <v>1</v>
      </c>
      <c r="G114" s="20" t="s">
        <v>1242</v>
      </c>
      <c r="H114" s="145" t="s">
        <v>562</v>
      </c>
      <c r="I114" s="91"/>
      <c r="J114" s="91">
        <v>7200</v>
      </c>
      <c r="K114" s="91"/>
      <c r="L114" s="91">
        <v>2800</v>
      </c>
      <c r="M114" s="91"/>
      <c r="N114" s="91"/>
      <c r="O114" s="91"/>
      <c r="P114" s="91"/>
      <c r="Q114" s="150">
        <f t="shared" si="14"/>
        <v>10000</v>
      </c>
    </row>
    <row r="115" spans="2:17" ht="78" customHeight="1" x14ac:dyDescent="0.25">
      <c r="B115" s="35"/>
      <c r="C115" s="54"/>
      <c r="D115" s="75">
        <v>7.29</v>
      </c>
      <c r="E115" s="123" t="s">
        <v>1243</v>
      </c>
      <c r="F115" s="19">
        <v>1</v>
      </c>
      <c r="G115" s="20" t="s">
        <v>1244</v>
      </c>
      <c r="H115" s="145" t="s">
        <v>781</v>
      </c>
      <c r="I115" s="91"/>
      <c r="J115" s="91"/>
      <c r="K115" s="91"/>
      <c r="L115" s="91">
        <v>10000</v>
      </c>
      <c r="M115" s="91"/>
      <c r="N115" s="91"/>
      <c r="O115" s="91"/>
      <c r="P115" s="91"/>
      <c r="Q115" s="150">
        <f t="shared" si="14"/>
        <v>10000</v>
      </c>
    </row>
    <row r="116" spans="2:17" ht="63" x14ac:dyDescent="0.25">
      <c r="B116" s="35"/>
      <c r="C116" s="54"/>
      <c r="D116" s="84">
        <v>7.3</v>
      </c>
      <c r="E116" s="123" t="s">
        <v>1245</v>
      </c>
      <c r="F116" s="19">
        <v>1</v>
      </c>
      <c r="G116" s="20" t="s">
        <v>1131</v>
      </c>
      <c r="H116" s="144" t="s">
        <v>1246</v>
      </c>
      <c r="I116" s="91"/>
      <c r="J116" s="91">
        <v>1800</v>
      </c>
      <c r="K116" s="91"/>
      <c r="L116" s="91">
        <v>10200</v>
      </c>
      <c r="M116" s="91"/>
      <c r="N116" s="91"/>
      <c r="O116" s="91"/>
      <c r="P116" s="91"/>
      <c r="Q116" s="150">
        <f t="shared" si="14"/>
        <v>12000</v>
      </c>
    </row>
    <row r="117" spans="2:17" ht="49.5" customHeight="1" x14ac:dyDescent="0.25">
      <c r="B117" s="35"/>
      <c r="C117" s="54"/>
      <c r="D117" s="75">
        <v>7.31</v>
      </c>
      <c r="E117" s="123" t="s">
        <v>1870</v>
      </c>
      <c r="F117" s="19">
        <v>1</v>
      </c>
      <c r="G117" s="20" t="s">
        <v>77</v>
      </c>
      <c r="H117" s="144" t="s">
        <v>663</v>
      </c>
      <c r="I117" s="91"/>
      <c r="J117" s="91"/>
      <c r="K117" s="91">
        <v>20000</v>
      </c>
      <c r="L117" s="91">
        <v>5000</v>
      </c>
      <c r="M117" s="91"/>
      <c r="N117" s="91"/>
      <c r="O117" s="91"/>
      <c r="P117" s="91"/>
      <c r="Q117" s="150">
        <f t="shared" si="14"/>
        <v>25000</v>
      </c>
    </row>
    <row r="118" spans="2:17" ht="62.25" customHeight="1" x14ac:dyDescent="0.25">
      <c r="B118" s="35"/>
      <c r="C118" s="76"/>
      <c r="D118" s="75">
        <v>7.32</v>
      </c>
      <c r="E118" s="37" t="s">
        <v>1247</v>
      </c>
      <c r="F118" s="19">
        <v>1</v>
      </c>
      <c r="G118" s="20" t="s">
        <v>76</v>
      </c>
      <c r="H118" s="145" t="s">
        <v>1248</v>
      </c>
      <c r="I118" s="91"/>
      <c r="J118" s="91"/>
      <c r="K118" s="91">
        <v>10000</v>
      </c>
      <c r="L118" s="91">
        <v>10000</v>
      </c>
      <c r="M118" s="91"/>
      <c r="N118" s="91"/>
      <c r="O118" s="91"/>
      <c r="P118" s="91"/>
      <c r="Q118" s="150">
        <f>SUM(I118:P118)</f>
        <v>20000</v>
      </c>
    </row>
    <row r="119" spans="2:17" s="13" customFormat="1" x14ac:dyDescent="0.25">
      <c r="B119" s="35"/>
      <c r="C119" s="38" t="s">
        <v>56</v>
      </c>
      <c r="D119" s="30" t="s">
        <v>95</v>
      </c>
      <c r="E119" s="96"/>
      <c r="F119" s="226"/>
      <c r="G119" s="23"/>
      <c r="H119" s="64"/>
      <c r="I119" s="860">
        <f>SUM(I121:I138)</f>
        <v>0</v>
      </c>
      <c r="J119" s="860">
        <f>SUM(J120:J138)</f>
        <v>48880</v>
      </c>
      <c r="K119" s="860">
        <f t="shared" ref="K119:Q119" si="15">SUM(K120:K138)</f>
        <v>120040</v>
      </c>
      <c r="L119" s="860">
        <f t="shared" si="15"/>
        <v>95840</v>
      </c>
      <c r="M119" s="860">
        <f t="shared" si="15"/>
        <v>0</v>
      </c>
      <c r="N119" s="860">
        <f t="shared" si="15"/>
        <v>0</v>
      </c>
      <c r="O119" s="860">
        <f t="shared" si="15"/>
        <v>0</v>
      </c>
      <c r="P119" s="860">
        <f t="shared" si="15"/>
        <v>0</v>
      </c>
      <c r="Q119" s="860">
        <f t="shared" si="15"/>
        <v>264760</v>
      </c>
    </row>
    <row r="120" spans="2:17" ht="30.75" customHeight="1" x14ac:dyDescent="0.25">
      <c r="B120" s="41"/>
      <c r="C120" s="54"/>
      <c r="D120" s="47">
        <v>8.1</v>
      </c>
      <c r="E120" s="123" t="s">
        <v>1249</v>
      </c>
      <c r="F120" s="19">
        <v>1</v>
      </c>
      <c r="G120" s="56" t="s">
        <v>337</v>
      </c>
      <c r="H120" s="145" t="s">
        <v>1250</v>
      </c>
      <c r="I120" s="91"/>
      <c r="J120" s="91">
        <v>3600</v>
      </c>
      <c r="K120" s="91">
        <v>1980</v>
      </c>
      <c r="L120" s="91">
        <v>4420</v>
      </c>
      <c r="M120" s="91"/>
      <c r="N120" s="91"/>
      <c r="O120" s="91"/>
      <c r="P120" s="91"/>
      <c r="Q120" s="873">
        <f>SUM(I120:P120)</f>
        <v>10000</v>
      </c>
    </row>
    <row r="121" spans="2:17" ht="79.900000000000006" customHeight="1" x14ac:dyDescent="0.25">
      <c r="B121" s="35"/>
      <c r="C121" s="76"/>
      <c r="D121" s="75">
        <v>8.1999999999999993</v>
      </c>
      <c r="E121" s="37" t="s">
        <v>1251</v>
      </c>
      <c r="F121" s="88">
        <v>1</v>
      </c>
      <c r="G121" s="703" t="s">
        <v>337</v>
      </c>
      <c r="H121" s="227" t="s">
        <v>1121</v>
      </c>
      <c r="I121" s="692"/>
      <c r="J121" s="692">
        <v>3600</v>
      </c>
      <c r="K121" s="692">
        <v>1980</v>
      </c>
      <c r="L121" s="692">
        <v>4420</v>
      </c>
      <c r="M121" s="692"/>
      <c r="N121" s="692"/>
      <c r="O121" s="692"/>
      <c r="P121" s="692"/>
      <c r="Q121" s="877">
        <f>SUM(I121:P121)</f>
        <v>10000</v>
      </c>
    </row>
    <row r="122" spans="2:17" ht="51" customHeight="1" x14ac:dyDescent="0.25">
      <c r="B122" s="35"/>
      <c r="C122" s="54"/>
      <c r="D122" s="47">
        <v>8.3000000000000007</v>
      </c>
      <c r="E122" s="123" t="s">
        <v>1252</v>
      </c>
      <c r="F122" s="19">
        <v>1</v>
      </c>
      <c r="G122" s="56" t="s">
        <v>337</v>
      </c>
      <c r="H122" s="143" t="s">
        <v>1253</v>
      </c>
      <c r="I122" s="91"/>
      <c r="J122" s="91"/>
      <c r="K122" s="91">
        <v>22680</v>
      </c>
      <c r="L122" s="91"/>
      <c r="M122" s="91"/>
      <c r="N122" s="91"/>
      <c r="O122" s="91"/>
      <c r="P122" s="91"/>
      <c r="Q122" s="873">
        <f t="shared" ref="Q122:Q133" si="16">SUM(I122:P122)</f>
        <v>22680</v>
      </c>
    </row>
    <row r="123" spans="2:17" ht="63" customHeight="1" x14ac:dyDescent="0.25">
      <c r="B123" s="35"/>
      <c r="C123" s="78"/>
      <c r="D123" s="80">
        <v>8.4</v>
      </c>
      <c r="E123" s="113" t="s">
        <v>1254</v>
      </c>
      <c r="F123" s="43">
        <v>1</v>
      </c>
      <c r="G123" s="874" t="s">
        <v>338</v>
      </c>
      <c r="H123" s="875" t="s">
        <v>1255</v>
      </c>
      <c r="I123" s="865"/>
      <c r="J123" s="865"/>
      <c r="K123" s="865">
        <v>10000</v>
      </c>
      <c r="L123" s="865">
        <v>20000</v>
      </c>
      <c r="M123" s="865"/>
      <c r="N123" s="865"/>
      <c r="O123" s="865"/>
      <c r="P123" s="865"/>
      <c r="Q123" s="876">
        <f>SUM(I123:P123)</f>
        <v>30000</v>
      </c>
    </row>
    <row r="124" spans="2:17" s="13" customFormat="1" ht="34.5" customHeight="1" x14ac:dyDescent="0.25">
      <c r="B124" s="35"/>
      <c r="C124" s="894"/>
      <c r="D124" s="895"/>
      <c r="E124" s="906" t="s">
        <v>1256</v>
      </c>
      <c r="F124" s="907"/>
      <c r="G124" s="908"/>
      <c r="H124" s="909" t="s">
        <v>1255</v>
      </c>
      <c r="I124" s="899"/>
      <c r="J124" s="899"/>
      <c r="K124" s="899"/>
      <c r="L124" s="899"/>
      <c r="M124" s="899"/>
      <c r="N124" s="899"/>
      <c r="O124" s="899"/>
      <c r="P124" s="899"/>
      <c r="Q124" s="899"/>
    </row>
    <row r="125" spans="2:17" s="13" customFormat="1" ht="33" customHeight="1" x14ac:dyDescent="0.25">
      <c r="B125" s="35"/>
      <c r="C125" s="894"/>
      <c r="D125" s="895"/>
      <c r="E125" s="906" t="s">
        <v>1257</v>
      </c>
      <c r="F125" s="907"/>
      <c r="G125" s="908"/>
      <c r="H125" s="910" t="s">
        <v>588</v>
      </c>
      <c r="I125" s="899"/>
      <c r="J125" s="899"/>
      <c r="K125" s="899"/>
      <c r="L125" s="899"/>
      <c r="M125" s="899"/>
      <c r="N125" s="899"/>
      <c r="O125" s="899"/>
      <c r="P125" s="899"/>
      <c r="Q125" s="899"/>
    </row>
    <row r="126" spans="2:17" s="13" customFormat="1" ht="32.25" customHeight="1" x14ac:dyDescent="0.25">
      <c r="B126" s="35"/>
      <c r="C126" s="900"/>
      <c r="D126" s="794"/>
      <c r="E126" s="795" t="s">
        <v>1258</v>
      </c>
      <c r="F126" s="911"/>
      <c r="G126" s="912"/>
      <c r="H126" s="831" t="s">
        <v>1259</v>
      </c>
      <c r="I126" s="903"/>
      <c r="J126" s="903"/>
      <c r="K126" s="903"/>
      <c r="L126" s="903"/>
      <c r="M126" s="903"/>
      <c r="N126" s="903"/>
      <c r="O126" s="903"/>
      <c r="P126" s="903"/>
      <c r="Q126" s="903"/>
    </row>
    <row r="127" spans="2:17" ht="46.5" customHeight="1" x14ac:dyDescent="0.25">
      <c r="B127" s="35"/>
      <c r="C127" s="54"/>
      <c r="D127" s="47">
        <v>8.5</v>
      </c>
      <c r="E127" s="123" t="s">
        <v>1260</v>
      </c>
      <c r="F127" s="19">
        <v>1</v>
      </c>
      <c r="G127" s="56" t="s">
        <v>79</v>
      </c>
      <c r="H127" s="143" t="s">
        <v>1113</v>
      </c>
      <c r="I127" s="91"/>
      <c r="J127" s="91">
        <v>10000</v>
      </c>
      <c r="K127" s="91"/>
      <c r="L127" s="91">
        <v>7280</v>
      </c>
      <c r="M127" s="91"/>
      <c r="N127" s="91"/>
      <c r="O127" s="91"/>
      <c r="P127" s="91"/>
      <c r="Q127" s="873">
        <f t="shared" si="16"/>
        <v>17280</v>
      </c>
    </row>
    <row r="128" spans="2:17" ht="47.25" customHeight="1" x14ac:dyDescent="0.25">
      <c r="B128" s="35"/>
      <c r="C128" s="54"/>
      <c r="D128" s="47">
        <v>8.6</v>
      </c>
      <c r="E128" s="123" t="s">
        <v>1261</v>
      </c>
      <c r="F128" s="19">
        <v>1</v>
      </c>
      <c r="G128" s="56" t="s">
        <v>1131</v>
      </c>
      <c r="H128" s="145" t="s">
        <v>1096</v>
      </c>
      <c r="I128" s="91"/>
      <c r="J128" s="91">
        <v>5400</v>
      </c>
      <c r="K128" s="91"/>
      <c r="L128" s="91">
        <v>3600</v>
      </c>
      <c r="M128" s="91"/>
      <c r="N128" s="91"/>
      <c r="O128" s="91"/>
      <c r="P128" s="91"/>
      <c r="Q128" s="873">
        <f t="shared" si="16"/>
        <v>9000</v>
      </c>
    </row>
    <row r="129" spans="2:17" ht="31.5" x14ac:dyDescent="0.25">
      <c r="B129" s="41"/>
      <c r="C129" s="76"/>
      <c r="D129" s="47">
        <v>8.6999999999999993</v>
      </c>
      <c r="E129" s="57" t="s">
        <v>1262</v>
      </c>
      <c r="F129" s="19" t="s">
        <v>49</v>
      </c>
      <c r="G129" s="58" t="s">
        <v>35</v>
      </c>
      <c r="H129" s="144" t="s">
        <v>1263</v>
      </c>
      <c r="I129" s="91"/>
      <c r="J129" s="91">
        <v>7200</v>
      </c>
      <c r="K129" s="91">
        <v>4800</v>
      </c>
      <c r="L129" s="91">
        <v>18000</v>
      </c>
      <c r="M129" s="91"/>
      <c r="N129" s="91"/>
      <c r="O129" s="91"/>
      <c r="P129" s="91"/>
      <c r="Q129" s="873">
        <f t="shared" si="16"/>
        <v>30000</v>
      </c>
    </row>
    <row r="130" spans="2:17" ht="45.75" customHeight="1" x14ac:dyDescent="0.25">
      <c r="B130" s="35"/>
      <c r="C130" s="76"/>
      <c r="D130" s="75">
        <v>8.8000000000000007</v>
      </c>
      <c r="E130" s="37" t="s">
        <v>1264</v>
      </c>
      <c r="F130" s="88">
        <v>1</v>
      </c>
      <c r="G130" s="703" t="s">
        <v>74</v>
      </c>
      <c r="H130" s="634" t="s">
        <v>1265</v>
      </c>
      <c r="I130" s="692"/>
      <c r="J130" s="692"/>
      <c r="K130" s="692">
        <v>9000</v>
      </c>
      <c r="L130" s="692"/>
      <c r="M130" s="692"/>
      <c r="N130" s="692"/>
      <c r="O130" s="692"/>
      <c r="P130" s="692"/>
      <c r="Q130" s="877">
        <f t="shared" si="16"/>
        <v>9000</v>
      </c>
    </row>
    <row r="131" spans="2:17" ht="47.25" customHeight="1" x14ac:dyDescent="0.25">
      <c r="B131" s="35"/>
      <c r="C131" s="54"/>
      <c r="D131" s="47">
        <v>8.9</v>
      </c>
      <c r="E131" s="123" t="s">
        <v>1266</v>
      </c>
      <c r="F131" s="19">
        <v>1</v>
      </c>
      <c r="G131" s="56" t="s">
        <v>1133</v>
      </c>
      <c r="H131" s="143" t="s">
        <v>1267</v>
      </c>
      <c r="I131" s="91"/>
      <c r="J131" s="91">
        <v>8280</v>
      </c>
      <c r="K131" s="91"/>
      <c r="L131" s="91"/>
      <c r="M131" s="91"/>
      <c r="N131" s="91"/>
      <c r="O131" s="91"/>
      <c r="P131" s="91"/>
      <c r="Q131" s="873">
        <f t="shared" si="16"/>
        <v>8280</v>
      </c>
    </row>
    <row r="132" spans="2:17" ht="48" customHeight="1" x14ac:dyDescent="0.25">
      <c r="B132" s="35"/>
      <c r="C132" s="54"/>
      <c r="D132" s="60">
        <v>8.1</v>
      </c>
      <c r="E132" s="123" t="s">
        <v>1268</v>
      </c>
      <c r="F132" s="19">
        <v>1</v>
      </c>
      <c r="G132" s="56" t="s">
        <v>76</v>
      </c>
      <c r="H132" s="143" t="s">
        <v>1269</v>
      </c>
      <c r="I132" s="91"/>
      <c r="J132" s="91"/>
      <c r="K132" s="91">
        <v>8000</v>
      </c>
      <c r="L132" s="91">
        <v>12000</v>
      </c>
      <c r="M132" s="91"/>
      <c r="N132" s="91"/>
      <c r="O132" s="91"/>
      <c r="P132" s="91"/>
      <c r="Q132" s="873">
        <f t="shared" si="16"/>
        <v>20000</v>
      </c>
    </row>
    <row r="133" spans="2:17" ht="46.5" customHeight="1" x14ac:dyDescent="0.25">
      <c r="B133" s="35"/>
      <c r="C133" s="54"/>
      <c r="D133" s="60">
        <v>8.11</v>
      </c>
      <c r="E133" s="123" t="s">
        <v>1270</v>
      </c>
      <c r="F133" s="19">
        <v>1</v>
      </c>
      <c r="G133" s="56" t="s">
        <v>76</v>
      </c>
      <c r="H133" s="145" t="s">
        <v>966</v>
      </c>
      <c r="I133" s="91"/>
      <c r="J133" s="91"/>
      <c r="K133" s="91">
        <v>15200</v>
      </c>
      <c r="L133" s="91">
        <v>4800</v>
      </c>
      <c r="M133" s="91"/>
      <c r="N133" s="91"/>
      <c r="O133" s="91"/>
      <c r="P133" s="91"/>
      <c r="Q133" s="873">
        <f t="shared" si="16"/>
        <v>20000</v>
      </c>
    </row>
    <row r="134" spans="2:17" ht="46.9" customHeight="1" x14ac:dyDescent="0.25">
      <c r="B134" s="35"/>
      <c r="C134" s="857"/>
      <c r="D134" s="878">
        <v>8.1199999999999992</v>
      </c>
      <c r="E134" s="96" t="s">
        <v>1271</v>
      </c>
      <c r="F134" s="226"/>
      <c r="G134" s="879"/>
      <c r="H134" s="880"/>
      <c r="I134" s="859"/>
      <c r="J134" s="859"/>
      <c r="K134" s="859"/>
      <c r="L134" s="859"/>
      <c r="M134" s="859"/>
      <c r="N134" s="859"/>
      <c r="O134" s="859"/>
      <c r="P134" s="859"/>
      <c r="Q134" s="859"/>
    </row>
    <row r="135" spans="2:17" ht="45" customHeight="1" x14ac:dyDescent="0.25">
      <c r="B135" s="35"/>
      <c r="C135" s="54"/>
      <c r="D135" s="60"/>
      <c r="E135" s="123" t="s">
        <v>1272</v>
      </c>
      <c r="F135" s="19">
        <v>1</v>
      </c>
      <c r="G135" s="56" t="s">
        <v>340</v>
      </c>
      <c r="H135" s="145" t="s">
        <v>1009</v>
      </c>
      <c r="I135" s="91"/>
      <c r="J135" s="91">
        <v>3600</v>
      </c>
      <c r="K135" s="91">
        <v>11200</v>
      </c>
      <c r="L135" s="91">
        <v>5200</v>
      </c>
      <c r="M135" s="91"/>
      <c r="N135" s="91"/>
      <c r="O135" s="91"/>
      <c r="P135" s="91"/>
      <c r="Q135" s="873">
        <f>SUM(I135:P135)</f>
        <v>20000</v>
      </c>
    </row>
    <row r="136" spans="2:17" ht="48.6" customHeight="1" x14ac:dyDescent="0.25">
      <c r="B136" s="35"/>
      <c r="C136" s="54"/>
      <c r="D136" s="60"/>
      <c r="E136" s="123" t="s">
        <v>1273</v>
      </c>
      <c r="F136" s="19">
        <v>1</v>
      </c>
      <c r="G136" s="56" t="s">
        <v>340</v>
      </c>
      <c r="H136" s="145" t="s">
        <v>1274</v>
      </c>
      <c r="I136" s="91"/>
      <c r="J136" s="91"/>
      <c r="K136" s="91">
        <v>11200</v>
      </c>
      <c r="L136" s="91">
        <v>7320</v>
      </c>
      <c r="M136" s="91"/>
      <c r="N136" s="91"/>
      <c r="O136" s="91"/>
      <c r="P136" s="91"/>
      <c r="Q136" s="873">
        <f>SUM(I136:P136)</f>
        <v>18520</v>
      </c>
    </row>
    <row r="137" spans="2:17" ht="51" customHeight="1" x14ac:dyDescent="0.25">
      <c r="B137" s="35"/>
      <c r="C137" s="54"/>
      <c r="D137" s="60">
        <v>8.1300000000000008</v>
      </c>
      <c r="E137" s="123" t="s">
        <v>348</v>
      </c>
      <c r="F137" s="19">
        <v>1</v>
      </c>
      <c r="G137" s="56" t="s">
        <v>1232</v>
      </c>
      <c r="H137" s="144" t="s">
        <v>1275</v>
      </c>
      <c r="I137" s="91"/>
      <c r="J137" s="91">
        <v>7200</v>
      </c>
      <c r="K137" s="91">
        <v>4000</v>
      </c>
      <c r="L137" s="91">
        <v>3800</v>
      </c>
      <c r="M137" s="91"/>
      <c r="N137" s="91"/>
      <c r="O137" s="91"/>
      <c r="P137" s="91"/>
      <c r="Q137" s="873">
        <f>SUM(I137:P137)</f>
        <v>15000</v>
      </c>
    </row>
    <row r="138" spans="2:17" ht="71.25" customHeight="1" x14ac:dyDescent="0.25">
      <c r="B138" s="41"/>
      <c r="C138" s="54"/>
      <c r="D138" s="47">
        <v>8.14</v>
      </c>
      <c r="E138" s="59" t="s">
        <v>1276</v>
      </c>
      <c r="F138" s="19">
        <v>1</v>
      </c>
      <c r="G138" s="56" t="s">
        <v>1232</v>
      </c>
      <c r="H138" s="145" t="s">
        <v>792</v>
      </c>
      <c r="I138" s="91"/>
      <c r="J138" s="91"/>
      <c r="K138" s="91">
        <v>20000</v>
      </c>
      <c r="L138" s="91">
        <v>5000</v>
      </c>
      <c r="M138" s="91"/>
      <c r="N138" s="91"/>
      <c r="O138" s="91"/>
      <c r="P138" s="91"/>
      <c r="Q138" s="873">
        <f>SUM(I138:P138)</f>
        <v>25000</v>
      </c>
    </row>
    <row r="139" spans="2:17" x14ac:dyDescent="0.25">
      <c r="B139" s="35"/>
      <c r="C139" s="642" t="s">
        <v>58</v>
      </c>
      <c r="D139" s="643" t="s">
        <v>181</v>
      </c>
      <c r="E139" s="644"/>
      <c r="F139" s="693"/>
      <c r="G139" s="694"/>
      <c r="H139" s="695"/>
      <c r="I139" s="696">
        <f>SUM(I140:I145)</f>
        <v>0</v>
      </c>
      <c r="J139" s="696">
        <f>SUM(J140:J145)</f>
        <v>0</v>
      </c>
      <c r="K139" s="696">
        <f t="shared" ref="K139:Q139" si="17">SUM(K140:K145)</f>
        <v>28400</v>
      </c>
      <c r="L139" s="696">
        <f t="shared" si="17"/>
        <v>31600</v>
      </c>
      <c r="M139" s="696">
        <f t="shared" si="17"/>
        <v>0</v>
      </c>
      <c r="N139" s="696">
        <f t="shared" si="17"/>
        <v>0</v>
      </c>
      <c r="O139" s="696">
        <f t="shared" si="17"/>
        <v>0</v>
      </c>
      <c r="P139" s="696">
        <f t="shared" si="17"/>
        <v>0</v>
      </c>
      <c r="Q139" s="696">
        <f t="shared" si="17"/>
        <v>60000</v>
      </c>
    </row>
    <row r="140" spans="2:17" ht="63" x14ac:dyDescent="0.25">
      <c r="B140" s="35"/>
      <c r="C140" s="54"/>
      <c r="D140" s="47">
        <v>9.1</v>
      </c>
      <c r="E140" s="123" t="s">
        <v>1277</v>
      </c>
      <c r="F140" s="19" t="s">
        <v>43</v>
      </c>
      <c r="G140" s="56" t="s">
        <v>337</v>
      </c>
      <c r="H140" s="143" t="s">
        <v>1185</v>
      </c>
      <c r="I140" s="91"/>
      <c r="J140" s="91"/>
      <c r="K140" s="91"/>
      <c r="L140" s="91">
        <v>10000</v>
      </c>
      <c r="M140" s="91"/>
      <c r="N140" s="91"/>
      <c r="O140" s="91"/>
      <c r="P140" s="91"/>
      <c r="Q140" s="150">
        <f>SUM(I140:P140)</f>
        <v>10000</v>
      </c>
    </row>
    <row r="141" spans="2:17" ht="31.5" x14ac:dyDescent="0.25">
      <c r="B141" s="35"/>
      <c r="C141" s="54"/>
      <c r="D141" s="47">
        <v>9.1999999999999993</v>
      </c>
      <c r="E141" s="123" t="s">
        <v>1278</v>
      </c>
      <c r="F141" s="19">
        <v>1</v>
      </c>
      <c r="G141" s="56" t="s">
        <v>338</v>
      </c>
      <c r="H141" s="145" t="s">
        <v>1279</v>
      </c>
      <c r="I141" s="91"/>
      <c r="J141" s="91"/>
      <c r="K141" s="91"/>
      <c r="L141" s="91">
        <v>5000</v>
      </c>
      <c r="M141" s="91"/>
      <c r="N141" s="91"/>
      <c r="O141" s="91"/>
      <c r="P141" s="91"/>
      <c r="Q141" s="150">
        <f t="shared" ref="Q141:Q145" si="18">SUM(I141:P141)</f>
        <v>5000</v>
      </c>
    </row>
    <row r="142" spans="2:17" ht="31.5" x14ac:dyDescent="0.25">
      <c r="B142" s="35"/>
      <c r="C142" s="54"/>
      <c r="D142" s="47">
        <v>9.3000000000000007</v>
      </c>
      <c r="E142" s="123" t="s">
        <v>1280</v>
      </c>
      <c r="F142" s="19">
        <v>1</v>
      </c>
      <c r="G142" s="56" t="s">
        <v>74</v>
      </c>
      <c r="H142" s="143" t="s">
        <v>1281</v>
      </c>
      <c r="I142" s="91"/>
      <c r="J142" s="91"/>
      <c r="K142" s="91"/>
      <c r="L142" s="91">
        <v>5000</v>
      </c>
      <c r="M142" s="91"/>
      <c r="N142" s="91"/>
      <c r="O142" s="91"/>
      <c r="P142" s="91"/>
      <c r="Q142" s="150">
        <f t="shared" si="18"/>
        <v>5000</v>
      </c>
    </row>
    <row r="143" spans="2:17" ht="63" x14ac:dyDescent="0.25">
      <c r="B143" s="35"/>
      <c r="C143" s="54"/>
      <c r="D143" s="47">
        <v>9.4</v>
      </c>
      <c r="E143" s="123" t="s">
        <v>1282</v>
      </c>
      <c r="F143" s="19">
        <v>1</v>
      </c>
      <c r="G143" s="56" t="s">
        <v>76</v>
      </c>
      <c r="H143" s="145" t="s">
        <v>1123</v>
      </c>
      <c r="I143" s="91"/>
      <c r="J143" s="91"/>
      <c r="K143" s="91">
        <v>10800</v>
      </c>
      <c r="L143" s="91">
        <v>4200</v>
      </c>
      <c r="M143" s="91"/>
      <c r="N143" s="91"/>
      <c r="O143" s="91"/>
      <c r="P143" s="91"/>
      <c r="Q143" s="150">
        <f t="shared" si="18"/>
        <v>15000</v>
      </c>
    </row>
    <row r="144" spans="2:17" ht="47.25" x14ac:dyDescent="0.25">
      <c r="B144" s="35"/>
      <c r="C144" s="54"/>
      <c r="D144" s="47">
        <v>9.5</v>
      </c>
      <c r="E144" s="123" t="s">
        <v>1283</v>
      </c>
      <c r="F144" s="19">
        <v>1</v>
      </c>
      <c r="G144" s="56" t="s">
        <v>340</v>
      </c>
      <c r="H144" s="144" t="s">
        <v>1094</v>
      </c>
      <c r="I144" s="91"/>
      <c r="J144" s="91"/>
      <c r="K144" s="91">
        <v>17600</v>
      </c>
      <c r="L144" s="91">
        <v>2400</v>
      </c>
      <c r="M144" s="91"/>
      <c r="N144" s="91"/>
      <c r="O144" s="91"/>
      <c r="P144" s="91"/>
      <c r="Q144" s="150">
        <f t="shared" si="18"/>
        <v>20000</v>
      </c>
    </row>
    <row r="145" spans="2:17" ht="47.25" x14ac:dyDescent="0.25">
      <c r="B145" s="35"/>
      <c r="C145" s="54"/>
      <c r="D145" s="47">
        <v>9.6</v>
      </c>
      <c r="E145" s="123" t="s">
        <v>193</v>
      </c>
      <c r="F145" s="19">
        <v>1</v>
      </c>
      <c r="G145" s="56" t="s">
        <v>77</v>
      </c>
      <c r="H145" s="144" t="s">
        <v>1284</v>
      </c>
      <c r="I145" s="91"/>
      <c r="J145" s="91"/>
      <c r="K145" s="91"/>
      <c r="L145" s="91">
        <v>5000</v>
      </c>
      <c r="M145" s="91"/>
      <c r="N145" s="91"/>
      <c r="O145" s="91"/>
      <c r="P145" s="91"/>
      <c r="Q145" s="150">
        <f t="shared" si="18"/>
        <v>5000</v>
      </c>
    </row>
    <row r="146" spans="2:17" x14ac:dyDescent="0.25">
      <c r="B146" s="35"/>
      <c r="C146" s="101" t="s">
        <v>2</v>
      </c>
      <c r="D146" s="74"/>
      <c r="E146" s="72"/>
      <c r="F146" s="32"/>
      <c r="G146" s="33"/>
      <c r="H146" s="73"/>
      <c r="I146" s="181">
        <f t="shared" ref="I146:Q146" si="19">I147+I153+I156</f>
        <v>0</v>
      </c>
      <c r="J146" s="181">
        <f t="shared" si="19"/>
        <v>48000</v>
      </c>
      <c r="K146" s="181">
        <f t="shared" si="19"/>
        <v>50050</v>
      </c>
      <c r="L146" s="181">
        <f t="shared" si="19"/>
        <v>135450</v>
      </c>
      <c r="M146" s="181">
        <f t="shared" si="19"/>
        <v>0</v>
      </c>
      <c r="N146" s="181">
        <f t="shared" si="19"/>
        <v>0</v>
      </c>
      <c r="O146" s="181">
        <f t="shared" si="19"/>
        <v>90000</v>
      </c>
      <c r="P146" s="181">
        <f t="shared" si="19"/>
        <v>0</v>
      </c>
      <c r="Q146" s="181">
        <f t="shared" si="19"/>
        <v>323500</v>
      </c>
    </row>
    <row r="147" spans="2:17" x14ac:dyDescent="0.25">
      <c r="B147" s="35"/>
      <c r="C147" s="627" t="s">
        <v>59</v>
      </c>
      <c r="D147" s="640" t="s">
        <v>32</v>
      </c>
      <c r="E147" s="629"/>
      <c r="F147" s="213"/>
      <c r="G147" s="630"/>
      <c r="H147" s="631"/>
      <c r="I147" s="86">
        <f>SUM(I148:I152)</f>
        <v>0</v>
      </c>
      <c r="J147" s="86">
        <f t="shared" ref="J147:Q147" si="20">SUM(J148:J152)</f>
        <v>43200</v>
      </c>
      <c r="K147" s="86">
        <f t="shared" si="20"/>
        <v>50050</v>
      </c>
      <c r="L147" s="86">
        <f t="shared" si="20"/>
        <v>60250</v>
      </c>
      <c r="M147" s="86">
        <f t="shared" si="20"/>
        <v>0</v>
      </c>
      <c r="N147" s="86">
        <f t="shared" si="20"/>
        <v>0</v>
      </c>
      <c r="O147" s="86">
        <f t="shared" si="20"/>
        <v>0</v>
      </c>
      <c r="P147" s="86">
        <f t="shared" si="20"/>
        <v>0</v>
      </c>
      <c r="Q147" s="86">
        <f t="shared" si="20"/>
        <v>153500</v>
      </c>
    </row>
    <row r="148" spans="2:17" ht="31.5" x14ac:dyDescent="0.25">
      <c r="B148" s="41"/>
      <c r="C148" s="54"/>
      <c r="D148" s="47">
        <v>10.1</v>
      </c>
      <c r="E148" s="57" t="s">
        <v>1285</v>
      </c>
      <c r="F148" s="19" t="s">
        <v>42</v>
      </c>
      <c r="G148" s="58" t="s">
        <v>337</v>
      </c>
      <c r="H148" s="143" t="s">
        <v>1286</v>
      </c>
      <c r="I148" s="91"/>
      <c r="J148" s="91">
        <v>7200</v>
      </c>
      <c r="K148" s="91">
        <v>10790</v>
      </c>
      <c r="L148" s="91">
        <v>7010</v>
      </c>
      <c r="M148" s="91"/>
      <c r="N148" s="91"/>
      <c r="O148" s="91"/>
      <c r="P148" s="91"/>
      <c r="Q148" s="150">
        <f>SUM(I148:P148)</f>
        <v>25000</v>
      </c>
    </row>
    <row r="149" spans="2:17" ht="97.5" customHeight="1" x14ac:dyDescent="0.25">
      <c r="B149" s="35"/>
      <c r="C149" s="76"/>
      <c r="D149" s="75">
        <v>10.199999999999999</v>
      </c>
      <c r="E149" s="119" t="s">
        <v>1287</v>
      </c>
      <c r="F149" s="88">
        <v>2</v>
      </c>
      <c r="G149" s="701" t="s">
        <v>35</v>
      </c>
      <c r="H149" s="634" t="s">
        <v>700</v>
      </c>
      <c r="I149" s="692"/>
      <c r="J149" s="692">
        <v>7200</v>
      </c>
      <c r="K149" s="692"/>
      <c r="L149" s="692">
        <v>22800</v>
      </c>
      <c r="M149" s="692"/>
      <c r="N149" s="692"/>
      <c r="O149" s="692"/>
      <c r="P149" s="692"/>
      <c r="Q149" s="635">
        <f>SUM(I149:P149)</f>
        <v>30000</v>
      </c>
    </row>
    <row r="150" spans="2:17" ht="63" x14ac:dyDescent="0.25">
      <c r="B150" s="35"/>
      <c r="C150" s="54"/>
      <c r="D150" s="47">
        <v>10.3</v>
      </c>
      <c r="E150" s="57" t="s">
        <v>1288</v>
      </c>
      <c r="F150" s="19">
        <v>2</v>
      </c>
      <c r="G150" s="58" t="s">
        <v>337</v>
      </c>
      <c r="H150" s="145" t="s">
        <v>488</v>
      </c>
      <c r="I150" s="91"/>
      <c r="J150" s="91">
        <v>7200</v>
      </c>
      <c r="K150" s="91">
        <v>8360</v>
      </c>
      <c r="L150" s="91">
        <v>9440</v>
      </c>
      <c r="M150" s="91"/>
      <c r="N150" s="91"/>
      <c r="O150" s="91"/>
      <c r="P150" s="91"/>
      <c r="Q150" s="150">
        <f t="shared" ref="Q150:Q151" si="21">SUM(I150:P150)</f>
        <v>25000</v>
      </c>
    </row>
    <row r="151" spans="2:17" ht="78.75" x14ac:dyDescent="0.25">
      <c r="B151" s="35"/>
      <c r="C151" s="54"/>
      <c r="D151" s="47">
        <v>10.4</v>
      </c>
      <c r="E151" s="97" t="s">
        <v>1289</v>
      </c>
      <c r="F151" s="15" t="s">
        <v>42</v>
      </c>
      <c r="G151" s="16" t="s">
        <v>35</v>
      </c>
      <c r="H151" s="16" t="s">
        <v>1290</v>
      </c>
      <c r="I151" s="91"/>
      <c r="J151" s="91">
        <v>21600</v>
      </c>
      <c r="K151" s="91">
        <v>20900</v>
      </c>
      <c r="L151" s="91">
        <v>16000</v>
      </c>
      <c r="M151" s="91"/>
      <c r="N151" s="91"/>
      <c r="O151" s="91"/>
      <c r="P151" s="91"/>
      <c r="Q151" s="150">
        <f t="shared" si="21"/>
        <v>58500</v>
      </c>
    </row>
    <row r="152" spans="2:17" ht="47.25" x14ac:dyDescent="0.25">
      <c r="B152" s="35"/>
      <c r="C152" s="54"/>
      <c r="D152" s="47">
        <v>10.5</v>
      </c>
      <c r="E152" s="57" t="s">
        <v>1291</v>
      </c>
      <c r="F152" s="19" t="s">
        <v>42</v>
      </c>
      <c r="G152" s="58" t="s">
        <v>338</v>
      </c>
      <c r="H152" s="143" t="s">
        <v>1292</v>
      </c>
      <c r="I152" s="91"/>
      <c r="J152" s="91"/>
      <c r="K152" s="91">
        <v>10000</v>
      </c>
      <c r="L152" s="91">
        <v>5000</v>
      </c>
      <c r="M152" s="91"/>
      <c r="N152" s="91"/>
      <c r="O152" s="91"/>
      <c r="P152" s="91"/>
      <c r="Q152" s="150">
        <f>SUM(I152:P152)</f>
        <v>15000</v>
      </c>
    </row>
    <row r="153" spans="2:17" x14ac:dyDescent="0.25">
      <c r="B153" s="35"/>
      <c r="C153" s="627" t="s">
        <v>60</v>
      </c>
      <c r="D153" s="640" t="s">
        <v>16</v>
      </c>
      <c r="E153" s="629"/>
      <c r="F153" s="213"/>
      <c r="G153" s="630"/>
      <c r="H153" s="631"/>
      <c r="I153" s="86">
        <f>SUM(I154:I155)</f>
        <v>0</v>
      </c>
      <c r="J153" s="86">
        <f t="shared" ref="J153:Q153" si="22">SUM(J154:J155)</f>
        <v>4800</v>
      </c>
      <c r="K153" s="86">
        <f t="shared" si="22"/>
        <v>0</v>
      </c>
      <c r="L153" s="86">
        <f t="shared" si="22"/>
        <v>75200</v>
      </c>
      <c r="M153" s="86">
        <f t="shared" si="22"/>
        <v>0</v>
      </c>
      <c r="N153" s="86">
        <f t="shared" si="22"/>
        <v>0</v>
      </c>
      <c r="O153" s="86">
        <f t="shared" si="22"/>
        <v>0</v>
      </c>
      <c r="P153" s="86">
        <f t="shared" si="22"/>
        <v>0</v>
      </c>
      <c r="Q153" s="86">
        <f t="shared" si="22"/>
        <v>80000</v>
      </c>
    </row>
    <row r="154" spans="2:17" ht="95.25" customHeight="1" x14ac:dyDescent="0.25">
      <c r="B154" s="41"/>
      <c r="C154" s="54"/>
      <c r="D154" s="47">
        <v>11.1</v>
      </c>
      <c r="E154" s="123" t="s">
        <v>1978</v>
      </c>
      <c r="F154" s="19">
        <v>2</v>
      </c>
      <c r="G154" s="20" t="s">
        <v>35</v>
      </c>
      <c r="H154" s="145" t="s">
        <v>518</v>
      </c>
      <c r="I154" s="91"/>
      <c r="J154" s="91">
        <v>4800</v>
      </c>
      <c r="K154" s="91"/>
      <c r="L154" s="91">
        <v>15200</v>
      </c>
      <c r="M154" s="91"/>
      <c r="N154" s="91"/>
      <c r="O154" s="91"/>
      <c r="P154" s="91"/>
      <c r="Q154" s="150">
        <f>SUM(I154:P154)</f>
        <v>20000</v>
      </c>
    </row>
    <row r="155" spans="2:17" ht="63" x14ac:dyDescent="0.25">
      <c r="B155" s="35"/>
      <c r="C155" s="76"/>
      <c r="D155" s="75">
        <v>11.2</v>
      </c>
      <c r="E155" s="37" t="s">
        <v>1293</v>
      </c>
      <c r="F155" s="88">
        <v>2</v>
      </c>
      <c r="G155" s="124" t="s">
        <v>337</v>
      </c>
      <c r="H155" s="634" t="s">
        <v>1111</v>
      </c>
      <c r="I155" s="692"/>
      <c r="J155" s="692"/>
      <c r="K155" s="692"/>
      <c r="L155" s="692">
        <v>60000</v>
      </c>
      <c r="M155" s="692"/>
      <c r="N155" s="692"/>
      <c r="O155" s="692"/>
      <c r="P155" s="692"/>
      <c r="Q155" s="635">
        <f>SUM(I155:P155)</f>
        <v>60000</v>
      </c>
    </row>
    <row r="156" spans="2:17" x14ac:dyDescent="0.25">
      <c r="B156" s="35"/>
      <c r="C156" s="627" t="s">
        <v>61</v>
      </c>
      <c r="D156" s="640" t="s">
        <v>19</v>
      </c>
      <c r="E156" s="629"/>
      <c r="F156" s="213"/>
      <c r="G156" s="630"/>
      <c r="H156" s="631"/>
      <c r="I156" s="86">
        <f>SUM(I157:I157)</f>
        <v>0</v>
      </c>
      <c r="J156" s="86">
        <f t="shared" ref="J156:Q156" si="23">SUM(J157:J157)</f>
        <v>0</v>
      </c>
      <c r="K156" s="86">
        <f t="shared" si="23"/>
        <v>0</v>
      </c>
      <c r="L156" s="86">
        <f t="shared" si="23"/>
        <v>0</v>
      </c>
      <c r="M156" s="86">
        <f t="shared" si="23"/>
        <v>0</v>
      </c>
      <c r="N156" s="86">
        <f t="shared" si="23"/>
        <v>0</v>
      </c>
      <c r="O156" s="86">
        <f t="shared" si="23"/>
        <v>90000</v>
      </c>
      <c r="P156" s="86">
        <f t="shared" si="23"/>
        <v>0</v>
      </c>
      <c r="Q156" s="86">
        <f t="shared" si="23"/>
        <v>90000</v>
      </c>
    </row>
    <row r="157" spans="2:17" ht="47.25" x14ac:dyDescent="0.25">
      <c r="B157" s="35"/>
      <c r="C157" s="36"/>
      <c r="D157" s="47">
        <v>12.1</v>
      </c>
      <c r="E157" s="123" t="s">
        <v>349</v>
      </c>
      <c r="F157" s="19">
        <v>2</v>
      </c>
      <c r="G157" s="20" t="s">
        <v>35</v>
      </c>
      <c r="H157" s="143" t="s">
        <v>1294</v>
      </c>
      <c r="I157" s="873"/>
      <c r="J157" s="873"/>
      <c r="K157" s="873"/>
      <c r="L157" s="873"/>
      <c r="M157" s="873"/>
      <c r="N157" s="873"/>
      <c r="O157" s="873">
        <v>90000</v>
      </c>
      <c r="P157" s="873"/>
      <c r="Q157" s="873">
        <f>SUM(I157:P157)</f>
        <v>90000</v>
      </c>
    </row>
    <row r="158" spans="2:17" x14ac:dyDescent="0.25">
      <c r="B158" s="35"/>
      <c r="C158" s="101" t="s">
        <v>87</v>
      </c>
      <c r="D158" s="74"/>
      <c r="E158" s="72"/>
      <c r="F158" s="32"/>
      <c r="G158" s="33"/>
      <c r="H158" s="73"/>
      <c r="I158" s="181">
        <f>I159+I167</f>
        <v>0</v>
      </c>
      <c r="J158" s="181">
        <f t="shared" ref="J158:Q158" si="24">J159+J167</f>
        <v>54600</v>
      </c>
      <c r="K158" s="181">
        <f t="shared" si="24"/>
        <v>55957</v>
      </c>
      <c r="L158" s="181">
        <f t="shared" si="24"/>
        <v>95800</v>
      </c>
      <c r="M158" s="181">
        <f t="shared" si="24"/>
        <v>0</v>
      </c>
      <c r="N158" s="181">
        <f t="shared" si="24"/>
        <v>0</v>
      </c>
      <c r="O158" s="181">
        <f t="shared" si="24"/>
        <v>0</v>
      </c>
      <c r="P158" s="181">
        <f t="shared" si="24"/>
        <v>0</v>
      </c>
      <c r="Q158" s="181">
        <f t="shared" si="24"/>
        <v>206357</v>
      </c>
    </row>
    <row r="159" spans="2:17" x14ac:dyDescent="0.25">
      <c r="B159" s="35"/>
      <c r="C159" s="627" t="s">
        <v>62</v>
      </c>
      <c r="D159" s="640" t="s">
        <v>90</v>
      </c>
      <c r="E159" s="629"/>
      <c r="F159" s="213"/>
      <c r="G159" s="630"/>
      <c r="H159" s="631"/>
      <c r="I159" s="86">
        <f>SUM(I160:I166)</f>
        <v>0</v>
      </c>
      <c r="J159" s="86">
        <f t="shared" ref="J159:Q159" si="25">SUM(J160:J166)</f>
        <v>47400</v>
      </c>
      <c r="K159" s="86">
        <f t="shared" si="25"/>
        <v>20300</v>
      </c>
      <c r="L159" s="86">
        <f t="shared" si="25"/>
        <v>38000</v>
      </c>
      <c r="M159" s="86">
        <f t="shared" si="25"/>
        <v>0</v>
      </c>
      <c r="N159" s="86">
        <f t="shared" si="25"/>
        <v>0</v>
      </c>
      <c r="O159" s="86">
        <f t="shared" si="25"/>
        <v>0</v>
      </c>
      <c r="P159" s="86">
        <f t="shared" si="25"/>
        <v>0</v>
      </c>
      <c r="Q159" s="86">
        <f t="shared" si="25"/>
        <v>105700</v>
      </c>
    </row>
    <row r="160" spans="2:17" ht="78.75" x14ac:dyDescent="0.25">
      <c r="B160" s="35"/>
      <c r="C160" s="76"/>
      <c r="D160" s="47">
        <v>13.1</v>
      </c>
      <c r="E160" s="57" t="s">
        <v>1863</v>
      </c>
      <c r="F160" s="19">
        <v>3</v>
      </c>
      <c r="G160" s="58" t="s">
        <v>337</v>
      </c>
      <c r="H160" s="145" t="s">
        <v>1031</v>
      </c>
      <c r="I160" s="91"/>
      <c r="J160" s="91">
        <v>9000</v>
      </c>
      <c r="K160" s="91">
        <v>1000</v>
      </c>
      <c r="L160" s="91"/>
      <c r="M160" s="91"/>
      <c r="N160" s="91"/>
      <c r="O160" s="91"/>
      <c r="P160" s="91"/>
      <c r="Q160" s="873">
        <f>SUM(I160:P160)</f>
        <v>10000</v>
      </c>
    </row>
    <row r="161" spans="2:17" ht="47.25" x14ac:dyDescent="0.25">
      <c r="B161" s="35"/>
      <c r="C161" s="76"/>
      <c r="D161" s="47">
        <v>13.2</v>
      </c>
      <c r="E161" s="57" t="s">
        <v>1291</v>
      </c>
      <c r="F161" s="19" t="s">
        <v>49</v>
      </c>
      <c r="G161" s="58" t="s">
        <v>338</v>
      </c>
      <c r="H161" s="144" t="s">
        <v>1295</v>
      </c>
      <c r="I161" s="91"/>
      <c r="J161" s="91"/>
      <c r="K161" s="91">
        <v>5000</v>
      </c>
      <c r="L161" s="91">
        <v>5000</v>
      </c>
      <c r="M161" s="91"/>
      <c r="N161" s="91"/>
      <c r="O161" s="91"/>
      <c r="P161" s="91"/>
      <c r="Q161" s="873">
        <f t="shared" ref="Q161:Q165" si="26">SUM(I161:P161)</f>
        <v>10000</v>
      </c>
    </row>
    <row r="162" spans="2:17" ht="47.25" x14ac:dyDescent="0.25">
      <c r="B162" s="35"/>
      <c r="C162" s="76"/>
      <c r="D162" s="47">
        <v>13.3</v>
      </c>
      <c r="E162" s="57" t="s">
        <v>1296</v>
      </c>
      <c r="F162" s="19" t="s">
        <v>49</v>
      </c>
      <c r="G162" s="58" t="s">
        <v>79</v>
      </c>
      <c r="H162" s="144" t="s">
        <v>1297</v>
      </c>
      <c r="I162" s="91"/>
      <c r="J162" s="91">
        <v>36000</v>
      </c>
      <c r="K162" s="91"/>
      <c r="L162" s="91">
        <v>1000</v>
      </c>
      <c r="M162" s="91"/>
      <c r="N162" s="91"/>
      <c r="O162" s="91"/>
      <c r="P162" s="91"/>
      <c r="Q162" s="873">
        <f t="shared" si="26"/>
        <v>37000</v>
      </c>
    </row>
    <row r="163" spans="2:17" ht="47.25" x14ac:dyDescent="0.25">
      <c r="B163" s="35"/>
      <c r="C163" s="76"/>
      <c r="D163" s="47">
        <v>13.4</v>
      </c>
      <c r="E163" s="57" t="s">
        <v>1298</v>
      </c>
      <c r="F163" s="19">
        <v>3</v>
      </c>
      <c r="G163" s="58" t="s">
        <v>74</v>
      </c>
      <c r="H163" s="144" t="s">
        <v>746</v>
      </c>
      <c r="I163" s="91"/>
      <c r="J163" s="91"/>
      <c r="K163" s="91"/>
      <c r="L163" s="91">
        <v>5000</v>
      </c>
      <c r="M163" s="91"/>
      <c r="N163" s="91"/>
      <c r="O163" s="91"/>
      <c r="P163" s="91"/>
      <c r="Q163" s="873">
        <f t="shared" si="26"/>
        <v>5000</v>
      </c>
    </row>
    <row r="164" spans="2:17" ht="47.25" x14ac:dyDescent="0.25">
      <c r="B164" s="41"/>
      <c r="C164" s="76"/>
      <c r="D164" s="47">
        <v>13.5</v>
      </c>
      <c r="E164" s="97" t="s">
        <v>1299</v>
      </c>
      <c r="F164" s="15">
        <v>3</v>
      </c>
      <c r="G164" s="16" t="s">
        <v>74</v>
      </c>
      <c r="H164" s="904" t="s">
        <v>1300</v>
      </c>
      <c r="I164" s="91"/>
      <c r="J164" s="91"/>
      <c r="K164" s="91"/>
      <c r="L164" s="91">
        <v>5000</v>
      </c>
      <c r="M164" s="91"/>
      <c r="N164" s="91"/>
      <c r="O164" s="91"/>
      <c r="P164" s="91"/>
      <c r="Q164" s="873">
        <f t="shared" si="26"/>
        <v>5000</v>
      </c>
    </row>
    <row r="165" spans="2:17" ht="47.25" x14ac:dyDescent="0.25">
      <c r="B165" s="35"/>
      <c r="C165" s="76"/>
      <c r="D165" s="75">
        <v>13.6</v>
      </c>
      <c r="E165" s="803" t="s">
        <v>192</v>
      </c>
      <c r="F165" s="804">
        <v>3</v>
      </c>
      <c r="G165" s="689" t="s">
        <v>76</v>
      </c>
      <c r="H165" s="885" t="s">
        <v>1301</v>
      </c>
      <c r="I165" s="692"/>
      <c r="J165" s="692">
        <v>2400</v>
      </c>
      <c r="K165" s="692">
        <v>14300</v>
      </c>
      <c r="L165" s="692">
        <v>10000</v>
      </c>
      <c r="M165" s="692"/>
      <c r="N165" s="692"/>
      <c r="O165" s="692"/>
      <c r="P165" s="692"/>
      <c r="Q165" s="877">
        <f t="shared" si="26"/>
        <v>26700</v>
      </c>
    </row>
    <row r="166" spans="2:17" ht="47.25" x14ac:dyDescent="0.25">
      <c r="B166" s="35"/>
      <c r="C166" s="76"/>
      <c r="D166" s="47">
        <v>13.7</v>
      </c>
      <c r="E166" s="57" t="s">
        <v>1302</v>
      </c>
      <c r="F166" s="19" t="s">
        <v>49</v>
      </c>
      <c r="G166" s="58" t="s">
        <v>1133</v>
      </c>
      <c r="H166" s="144" t="s">
        <v>1303</v>
      </c>
      <c r="I166" s="91"/>
      <c r="J166" s="91"/>
      <c r="K166" s="91"/>
      <c r="L166" s="91">
        <v>12000</v>
      </c>
      <c r="M166" s="91"/>
      <c r="N166" s="91"/>
      <c r="O166" s="91"/>
      <c r="P166" s="91"/>
      <c r="Q166" s="873">
        <f>SUM(I166:P166)</f>
        <v>12000</v>
      </c>
    </row>
    <row r="167" spans="2:17" x14ac:dyDescent="0.25">
      <c r="B167" s="35"/>
      <c r="C167" s="627" t="s">
        <v>63</v>
      </c>
      <c r="D167" s="640" t="s">
        <v>184</v>
      </c>
      <c r="E167" s="629"/>
      <c r="F167" s="213"/>
      <c r="G167" s="630"/>
      <c r="H167" s="631"/>
      <c r="I167" s="86">
        <f>SUM(I168:I172)</f>
        <v>0</v>
      </c>
      <c r="J167" s="86">
        <f t="shared" ref="J167:Q167" si="27">SUM(J168:J172)</f>
        <v>7200</v>
      </c>
      <c r="K167" s="86">
        <f t="shared" si="27"/>
        <v>35657</v>
      </c>
      <c r="L167" s="86">
        <f t="shared" si="27"/>
        <v>57800</v>
      </c>
      <c r="M167" s="86">
        <f t="shared" si="27"/>
        <v>0</v>
      </c>
      <c r="N167" s="86">
        <f t="shared" si="27"/>
        <v>0</v>
      </c>
      <c r="O167" s="86">
        <f t="shared" si="27"/>
        <v>0</v>
      </c>
      <c r="P167" s="86">
        <f t="shared" si="27"/>
        <v>0</v>
      </c>
      <c r="Q167" s="86">
        <f t="shared" si="27"/>
        <v>100657</v>
      </c>
    </row>
    <row r="168" spans="2:17" ht="110.25" x14ac:dyDescent="0.25">
      <c r="B168" s="35"/>
      <c r="C168" s="54"/>
      <c r="D168" s="47">
        <v>14.1</v>
      </c>
      <c r="E168" s="123" t="s">
        <v>1304</v>
      </c>
      <c r="F168" s="19">
        <v>3</v>
      </c>
      <c r="G168" s="20" t="s">
        <v>35</v>
      </c>
      <c r="H168" s="144" t="s">
        <v>1305</v>
      </c>
      <c r="I168" s="91"/>
      <c r="J168" s="91">
        <v>3600</v>
      </c>
      <c r="K168" s="91">
        <v>10000</v>
      </c>
      <c r="L168" s="91">
        <v>6400</v>
      </c>
      <c r="M168" s="91"/>
      <c r="N168" s="91"/>
      <c r="O168" s="91"/>
      <c r="P168" s="91"/>
      <c r="Q168" s="150">
        <f>SUM(I168:P168)</f>
        <v>20000</v>
      </c>
    </row>
    <row r="169" spans="2:17" ht="78.75" x14ac:dyDescent="0.25">
      <c r="B169" s="35"/>
      <c r="C169" s="54"/>
      <c r="D169" s="47">
        <v>14.2</v>
      </c>
      <c r="E169" s="123" t="s">
        <v>1306</v>
      </c>
      <c r="F169" s="19">
        <v>3</v>
      </c>
      <c r="G169" s="20" t="s">
        <v>35</v>
      </c>
      <c r="H169" s="144" t="s">
        <v>607</v>
      </c>
      <c r="I169" s="91"/>
      <c r="J169" s="91">
        <v>3600</v>
      </c>
      <c r="K169" s="91">
        <v>10000</v>
      </c>
      <c r="L169" s="91">
        <v>6400</v>
      </c>
      <c r="M169" s="91"/>
      <c r="N169" s="91"/>
      <c r="O169" s="91"/>
      <c r="P169" s="91"/>
      <c r="Q169" s="150">
        <f t="shared" ref="Q169:Q171" si="28">SUM(I169:P169)</f>
        <v>20000</v>
      </c>
    </row>
    <row r="170" spans="2:17" ht="63" x14ac:dyDescent="0.25">
      <c r="B170" s="35"/>
      <c r="C170" s="54"/>
      <c r="D170" s="47">
        <v>14.3</v>
      </c>
      <c r="E170" s="123" t="s">
        <v>1307</v>
      </c>
      <c r="F170" s="19">
        <v>3</v>
      </c>
      <c r="G170" s="20" t="s">
        <v>338</v>
      </c>
      <c r="H170" s="144" t="s">
        <v>486</v>
      </c>
      <c r="I170" s="91"/>
      <c r="J170" s="91"/>
      <c r="K170" s="91">
        <v>10657</v>
      </c>
      <c r="L170" s="91"/>
      <c r="M170" s="91"/>
      <c r="N170" s="91"/>
      <c r="O170" s="91"/>
      <c r="P170" s="91"/>
      <c r="Q170" s="150">
        <f t="shared" si="28"/>
        <v>10657</v>
      </c>
    </row>
    <row r="171" spans="2:17" ht="31.5" x14ac:dyDescent="0.25">
      <c r="B171" s="35"/>
      <c r="C171" s="54"/>
      <c r="D171" s="47">
        <v>14.4</v>
      </c>
      <c r="E171" s="97" t="s">
        <v>345</v>
      </c>
      <c r="F171" s="15" t="s">
        <v>1308</v>
      </c>
      <c r="G171" s="16" t="s">
        <v>79</v>
      </c>
      <c r="H171" s="16" t="s">
        <v>1113</v>
      </c>
      <c r="I171" s="91"/>
      <c r="J171" s="91"/>
      <c r="K171" s="91"/>
      <c r="L171" s="91">
        <v>40000</v>
      </c>
      <c r="M171" s="91"/>
      <c r="N171" s="91"/>
      <c r="O171" s="91"/>
      <c r="P171" s="91"/>
      <c r="Q171" s="150">
        <f t="shared" si="28"/>
        <v>40000</v>
      </c>
    </row>
    <row r="172" spans="2:17" ht="48.75" customHeight="1" x14ac:dyDescent="0.25">
      <c r="B172" s="41"/>
      <c r="C172" s="891"/>
      <c r="D172" s="47">
        <v>14.5</v>
      </c>
      <c r="E172" s="123" t="s">
        <v>194</v>
      </c>
      <c r="F172" s="19" t="s">
        <v>49</v>
      </c>
      <c r="G172" s="20" t="s">
        <v>1232</v>
      </c>
      <c r="H172" s="144" t="s">
        <v>1309</v>
      </c>
      <c r="I172" s="91"/>
      <c r="J172" s="91"/>
      <c r="K172" s="91">
        <v>5000</v>
      </c>
      <c r="L172" s="91">
        <v>5000</v>
      </c>
      <c r="M172" s="872"/>
      <c r="N172" s="91"/>
      <c r="O172" s="91"/>
      <c r="P172" s="91"/>
      <c r="Q172" s="150">
        <f>SUM(I172:P172)</f>
        <v>10000</v>
      </c>
    </row>
    <row r="173" spans="2:17" x14ac:dyDescent="0.25">
      <c r="B173" s="35"/>
      <c r="C173" s="152" t="s">
        <v>86</v>
      </c>
      <c r="D173" s="125"/>
      <c r="E173" s="886"/>
      <c r="F173" s="887"/>
      <c r="G173" s="888"/>
      <c r="H173" s="889"/>
      <c r="I173" s="890">
        <f>SUM(I174)</f>
        <v>0</v>
      </c>
      <c r="J173" s="890">
        <f t="shared" ref="J173:Q173" si="29">SUM(J174)</f>
        <v>7200</v>
      </c>
      <c r="K173" s="890">
        <f t="shared" si="29"/>
        <v>47290</v>
      </c>
      <c r="L173" s="890">
        <f t="shared" si="29"/>
        <v>45310</v>
      </c>
      <c r="M173" s="890">
        <f t="shared" si="29"/>
        <v>0</v>
      </c>
      <c r="N173" s="890">
        <f t="shared" si="29"/>
        <v>0</v>
      </c>
      <c r="O173" s="890">
        <f t="shared" si="29"/>
        <v>0</v>
      </c>
      <c r="P173" s="890">
        <f t="shared" si="29"/>
        <v>0</v>
      </c>
      <c r="Q173" s="890">
        <f t="shared" si="29"/>
        <v>99800</v>
      </c>
    </row>
    <row r="174" spans="2:17" x14ac:dyDescent="0.25">
      <c r="B174" s="35"/>
      <c r="C174" s="627" t="s">
        <v>64</v>
      </c>
      <c r="D174" s="640" t="s">
        <v>185</v>
      </c>
      <c r="E174" s="629"/>
      <c r="F174" s="213"/>
      <c r="G174" s="630"/>
      <c r="H174" s="631"/>
      <c r="I174" s="86">
        <f>SUM(I175:I179)</f>
        <v>0</v>
      </c>
      <c r="J174" s="86">
        <f t="shared" ref="J174:Q174" si="30">SUM(J175:J179)</f>
        <v>7200</v>
      </c>
      <c r="K174" s="86">
        <f t="shared" si="30"/>
        <v>47290</v>
      </c>
      <c r="L174" s="86">
        <f t="shared" si="30"/>
        <v>45310</v>
      </c>
      <c r="M174" s="86">
        <f t="shared" si="30"/>
        <v>0</v>
      </c>
      <c r="N174" s="86">
        <f t="shared" si="30"/>
        <v>0</v>
      </c>
      <c r="O174" s="86">
        <f t="shared" si="30"/>
        <v>0</v>
      </c>
      <c r="P174" s="86">
        <f t="shared" si="30"/>
        <v>0</v>
      </c>
      <c r="Q174" s="86">
        <f t="shared" si="30"/>
        <v>99800</v>
      </c>
    </row>
    <row r="175" spans="2:17" ht="78.75" x14ac:dyDescent="0.25">
      <c r="B175" s="35"/>
      <c r="C175" s="54"/>
      <c r="D175" s="47">
        <v>15.1</v>
      </c>
      <c r="E175" s="97" t="s">
        <v>1310</v>
      </c>
      <c r="F175" s="15">
        <v>5</v>
      </c>
      <c r="G175" s="16" t="s">
        <v>35</v>
      </c>
      <c r="H175" s="881" t="s">
        <v>676</v>
      </c>
      <c r="I175" s="91"/>
      <c r="J175" s="91"/>
      <c r="K175" s="91">
        <v>14800</v>
      </c>
      <c r="L175" s="91">
        <v>20000</v>
      </c>
      <c r="M175" s="91"/>
      <c r="N175" s="91"/>
      <c r="O175" s="91"/>
      <c r="P175" s="91"/>
      <c r="Q175" s="150">
        <f>SUM(I175:P175)</f>
        <v>34800</v>
      </c>
    </row>
    <row r="176" spans="2:17" ht="81" customHeight="1" x14ac:dyDescent="0.25">
      <c r="B176" s="35"/>
      <c r="C176" s="76"/>
      <c r="D176" s="47">
        <v>15.2</v>
      </c>
      <c r="E176" s="97" t="s">
        <v>1311</v>
      </c>
      <c r="F176" s="15">
        <v>5</v>
      </c>
      <c r="G176" s="16" t="s">
        <v>337</v>
      </c>
      <c r="H176" s="882" t="s">
        <v>908</v>
      </c>
      <c r="I176" s="91"/>
      <c r="J176" s="91">
        <v>7200</v>
      </c>
      <c r="K176" s="91">
        <v>4090</v>
      </c>
      <c r="L176" s="91">
        <v>8710</v>
      </c>
      <c r="M176" s="91"/>
      <c r="N176" s="91"/>
      <c r="O176" s="91"/>
      <c r="P176" s="91"/>
      <c r="Q176" s="150">
        <f t="shared" ref="Q176:Q179" si="31">SUM(I176:P176)</f>
        <v>20000</v>
      </c>
    </row>
    <row r="177" spans="2:17" ht="94.5" customHeight="1" x14ac:dyDescent="0.25">
      <c r="B177" s="35"/>
      <c r="C177" s="76"/>
      <c r="D177" s="47">
        <v>15.3</v>
      </c>
      <c r="E177" s="97" t="s">
        <v>1312</v>
      </c>
      <c r="F177" s="15">
        <v>5</v>
      </c>
      <c r="G177" s="16" t="s">
        <v>337</v>
      </c>
      <c r="H177" s="882" t="s">
        <v>1250</v>
      </c>
      <c r="I177" s="91"/>
      <c r="J177" s="91"/>
      <c r="K177" s="91">
        <v>18180</v>
      </c>
      <c r="L177" s="91">
        <v>6820</v>
      </c>
      <c r="M177" s="91"/>
      <c r="N177" s="91"/>
      <c r="O177" s="91"/>
      <c r="P177" s="91"/>
      <c r="Q177" s="150">
        <f t="shared" si="31"/>
        <v>25000</v>
      </c>
    </row>
    <row r="178" spans="2:17" ht="47.25" x14ac:dyDescent="0.25">
      <c r="B178" s="35"/>
      <c r="C178" s="76"/>
      <c r="D178" s="47">
        <v>15.4</v>
      </c>
      <c r="E178" s="97" t="s">
        <v>1313</v>
      </c>
      <c r="F178" s="15" t="s">
        <v>45</v>
      </c>
      <c r="G178" s="16" t="s">
        <v>338</v>
      </c>
      <c r="H178" s="881" t="s">
        <v>1314</v>
      </c>
      <c r="I178" s="91"/>
      <c r="J178" s="91"/>
      <c r="K178" s="91"/>
      <c r="L178" s="91">
        <v>5000</v>
      </c>
      <c r="M178" s="91"/>
      <c r="N178" s="91"/>
      <c r="O178" s="91"/>
      <c r="P178" s="91"/>
      <c r="Q178" s="150">
        <f t="shared" si="31"/>
        <v>5000</v>
      </c>
    </row>
    <row r="179" spans="2:17" ht="114.75" customHeight="1" x14ac:dyDescent="0.25">
      <c r="B179" s="41"/>
      <c r="C179" s="76"/>
      <c r="D179" s="47">
        <v>15.5</v>
      </c>
      <c r="E179" s="97" t="s">
        <v>350</v>
      </c>
      <c r="F179" s="15">
        <v>5</v>
      </c>
      <c r="G179" s="16" t="s">
        <v>340</v>
      </c>
      <c r="H179" s="882" t="s">
        <v>950</v>
      </c>
      <c r="I179" s="91"/>
      <c r="J179" s="91"/>
      <c r="K179" s="91">
        <v>10220</v>
      </c>
      <c r="L179" s="91">
        <v>4780</v>
      </c>
      <c r="M179" s="91"/>
      <c r="N179" s="91"/>
      <c r="O179" s="91"/>
      <c r="P179" s="91"/>
      <c r="Q179" s="150">
        <f t="shared" si="31"/>
        <v>15000</v>
      </c>
    </row>
    <row r="180" spans="2:17" x14ac:dyDescent="0.25">
      <c r="B180" s="35"/>
      <c r="C180" s="152" t="s">
        <v>4</v>
      </c>
      <c r="D180" s="125"/>
      <c r="E180" s="886"/>
      <c r="F180" s="887"/>
      <c r="G180" s="888"/>
      <c r="H180" s="889"/>
      <c r="I180" s="890">
        <f>SUM(I181+I183+I187+I196)</f>
        <v>111600</v>
      </c>
      <c r="J180" s="890">
        <f t="shared" ref="J180:P180" si="32">SUM(J181+J183+J187+J196)</f>
        <v>18000</v>
      </c>
      <c r="K180" s="890">
        <f t="shared" si="32"/>
        <v>76360</v>
      </c>
      <c r="L180" s="890">
        <f t="shared" si="32"/>
        <v>632342</v>
      </c>
      <c r="M180" s="890">
        <f t="shared" si="32"/>
        <v>0</v>
      </c>
      <c r="N180" s="890">
        <f t="shared" si="32"/>
        <v>300000</v>
      </c>
      <c r="O180" s="890">
        <f t="shared" si="32"/>
        <v>0</v>
      </c>
      <c r="P180" s="890">
        <f t="shared" si="32"/>
        <v>0</v>
      </c>
      <c r="Q180" s="890">
        <f>SUM(Q181+Q183+Q187+Q196)</f>
        <v>1138302</v>
      </c>
    </row>
    <row r="181" spans="2:17" x14ac:dyDescent="0.25">
      <c r="B181" s="35"/>
      <c r="C181" s="627" t="s">
        <v>65</v>
      </c>
      <c r="D181" s="640" t="s">
        <v>91</v>
      </c>
      <c r="E181" s="629"/>
      <c r="F181" s="213"/>
      <c r="G181" s="630"/>
      <c r="H181" s="631"/>
      <c r="I181" s="86">
        <f>SUM(I182)</f>
        <v>0</v>
      </c>
      <c r="J181" s="86">
        <f t="shared" ref="J181:Q181" si="33">SUM(J182)</f>
        <v>0</v>
      </c>
      <c r="K181" s="86">
        <f t="shared" si="33"/>
        <v>0</v>
      </c>
      <c r="L181" s="86">
        <f t="shared" si="33"/>
        <v>11863</v>
      </c>
      <c r="M181" s="86">
        <f t="shared" si="33"/>
        <v>0</v>
      </c>
      <c r="N181" s="86">
        <f t="shared" si="33"/>
        <v>0</v>
      </c>
      <c r="O181" s="86">
        <f t="shared" si="33"/>
        <v>0</v>
      </c>
      <c r="P181" s="86">
        <f t="shared" si="33"/>
        <v>0</v>
      </c>
      <c r="Q181" s="86">
        <f t="shared" si="33"/>
        <v>11863</v>
      </c>
    </row>
    <row r="182" spans="2:17" ht="47.25" x14ac:dyDescent="0.25">
      <c r="B182" s="35"/>
      <c r="C182" s="54"/>
      <c r="D182" s="47">
        <v>16.100000000000001</v>
      </c>
      <c r="E182" s="123" t="s">
        <v>1315</v>
      </c>
      <c r="F182" s="19">
        <v>8</v>
      </c>
      <c r="G182" s="56" t="s">
        <v>76</v>
      </c>
      <c r="H182" s="143" t="s">
        <v>619</v>
      </c>
      <c r="I182" s="91"/>
      <c r="J182" s="91"/>
      <c r="K182" s="91"/>
      <c r="L182" s="91">
        <v>11863</v>
      </c>
      <c r="M182" s="91"/>
      <c r="N182" s="91"/>
      <c r="O182" s="91"/>
      <c r="P182" s="91"/>
      <c r="Q182" s="150">
        <f>SUM(I182:P182)</f>
        <v>11863</v>
      </c>
    </row>
    <row r="183" spans="2:17" x14ac:dyDescent="0.25">
      <c r="B183" s="35"/>
      <c r="C183" s="627" t="s">
        <v>66</v>
      </c>
      <c r="D183" s="640" t="s">
        <v>5</v>
      </c>
      <c r="E183" s="629"/>
      <c r="F183" s="213"/>
      <c r="G183" s="630"/>
      <c r="H183" s="631"/>
      <c r="I183" s="86">
        <f>SUM(I184:I186)</f>
        <v>0</v>
      </c>
      <c r="J183" s="86">
        <f t="shared" ref="J183:Q183" si="34">SUM(J184:J186)</f>
        <v>0</v>
      </c>
      <c r="K183" s="86">
        <f t="shared" si="34"/>
        <v>0</v>
      </c>
      <c r="L183" s="86">
        <f t="shared" si="34"/>
        <v>101232</v>
      </c>
      <c r="M183" s="86">
        <f t="shared" si="34"/>
        <v>0</v>
      </c>
      <c r="N183" s="86">
        <f t="shared" si="34"/>
        <v>300000</v>
      </c>
      <c r="O183" s="86">
        <f t="shared" si="34"/>
        <v>0</v>
      </c>
      <c r="P183" s="86">
        <f t="shared" si="34"/>
        <v>0</v>
      </c>
      <c r="Q183" s="86">
        <f t="shared" si="34"/>
        <v>401232</v>
      </c>
    </row>
    <row r="184" spans="2:17" ht="63" x14ac:dyDescent="0.25">
      <c r="B184" s="35"/>
      <c r="C184" s="36"/>
      <c r="D184" s="47">
        <v>17.100000000000001</v>
      </c>
      <c r="E184" s="123" t="s">
        <v>351</v>
      </c>
      <c r="F184" s="19" t="s">
        <v>353</v>
      </c>
      <c r="G184" s="20" t="s">
        <v>35</v>
      </c>
      <c r="H184" s="143" t="s">
        <v>486</v>
      </c>
      <c r="I184" s="647"/>
      <c r="J184" s="647"/>
      <c r="K184" s="647"/>
      <c r="L184" s="647"/>
      <c r="M184" s="647"/>
      <c r="N184" s="150">
        <v>300000</v>
      </c>
      <c r="O184" s="647"/>
      <c r="P184" s="647"/>
      <c r="Q184" s="150">
        <f>SUM(I184:P184)</f>
        <v>300000</v>
      </c>
    </row>
    <row r="185" spans="2:17" ht="47.25" x14ac:dyDescent="0.25">
      <c r="B185" s="35"/>
      <c r="C185" s="54"/>
      <c r="D185" s="47">
        <v>17.2</v>
      </c>
      <c r="E185" s="123" t="s">
        <v>1316</v>
      </c>
      <c r="F185" s="19" t="s">
        <v>353</v>
      </c>
      <c r="G185" s="20" t="s">
        <v>79</v>
      </c>
      <c r="H185" s="143" t="s">
        <v>486</v>
      </c>
      <c r="I185" s="91"/>
      <c r="J185" s="91"/>
      <c r="K185" s="91"/>
      <c r="L185" s="91">
        <v>51232</v>
      </c>
      <c r="M185" s="91"/>
      <c r="N185" s="91"/>
      <c r="O185" s="91"/>
      <c r="P185" s="91"/>
      <c r="Q185" s="150">
        <f t="shared" ref="Q185" si="35">SUM(I185:P185)</f>
        <v>51232</v>
      </c>
    </row>
    <row r="186" spans="2:17" ht="47.25" x14ac:dyDescent="0.25">
      <c r="B186" s="35"/>
      <c r="C186" s="54"/>
      <c r="D186" s="47">
        <v>17.3</v>
      </c>
      <c r="E186" s="123" t="s">
        <v>352</v>
      </c>
      <c r="F186" s="19" t="s">
        <v>353</v>
      </c>
      <c r="G186" s="20" t="s">
        <v>340</v>
      </c>
      <c r="H186" s="143" t="s">
        <v>486</v>
      </c>
      <c r="I186" s="91"/>
      <c r="J186" s="91"/>
      <c r="K186" s="91"/>
      <c r="L186" s="91">
        <v>50000</v>
      </c>
      <c r="M186" s="91"/>
      <c r="N186" s="91"/>
      <c r="O186" s="91"/>
      <c r="P186" s="91"/>
      <c r="Q186" s="150">
        <f>SUM(I186:P186)</f>
        <v>50000</v>
      </c>
    </row>
    <row r="187" spans="2:17" x14ac:dyDescent="0.25">
      <c r="B187" s="35"/>
      <c r="C187" s="627" t="s">
        <v>167</v>
      </c>
      <c r="D187" s="905" t="s">
        <v>283</v>
      </c>
      <c r="E187" s="629"/>
      <c r="F187" s="213"/>
      <c r="G187" s="630"/>
      <c r="H187" s="631"/>
      <c r="I187" s="86">
        <f>SUM(I188:I195)</f>
        <v>111600</v>
      </c>
      <c r="J187" s="86">
        <f t="shared" ref="J187:P187" si="36">SUM(J188:J195)</f>
        <v>7200</v>
      </c>
      <c r="K187" s="86">
        <f t="shared" si="36"/>
        <v>50000</v>
      </c>
      <c r="L187" s="86">
        <f t="shared" si="36"/>
        <v>337134</v>
      </c>
      <c r="M187" s="86">
        <f t="shared" si="36"/>
        <v>0</v>
      </c>
      <c r="N187" s="86">
        <f t="shared" si="36"/>
        <v>0</v>
      </c>
      <c r="O187" s="86">
        <f t="shared" si="36"/>
        <v>0</v>
      </c>
      <c r="P187" s="86">
        <f t="shared" si="36"/>
        <v>0</v>
      </c>
      <c r="Q187" s="86">
        <f>SUM(Q188:Q195)</f>
        <v>505934</v>
      </c>
    </row>
    <row r="188" spans="2:17" ht="78.75" x14ac:dyDescent="0.25">
      <c r="B188" s="35"/>
      <c r="C188" s="54"/>
      <c r="D188" s="47">
        <v>18.100000000000001</v>
      </c>
      <c r="E188" s="123" t="s">
        <v>1317</v>
      </c>
      <c r="F188" s="19" t="s">
        <v>353</v>
      </c>
      <c r="G188" s="20" t="s">
        <v>35</v>
      </c>
      <c r="H188" s="143" t="s">
        <v>486</v>
      </c>
      <c r="I188" s="91"/>
      <c r="J188" s="91"/>
      <c r="K188" s="91">
        <v>50000</v>
      </c>
      <c r="L188" s="91">
        <v>150000</v>
      </c>
      <c r="M188" s="91"/>
      <c r="N188" s="91"/>
      <c r="O188" s="91"/>
      <c r="P188" s="91"/>
      <c r="Q188" s="150">
        <f>SUM(I188:P188)</f>
        <v>200000</v>
      </c>
    </row>
    <row r="189" spans="2:17" ht="78.75" x14ac:dyDescent="0.25">
      <c r="B189" s="41"/>
      <c r="C189" s="54"/>
      <c r="D189" s="47">
        <v>18.2</v>
      </c>
      <c r="E189" s="123" t="s">
        <v>1318</v>
      </c>
      <c r="F189" s="19" t="s">
        <v>353</v>
      </c>
      <c r="G189" s="20" t="s">
        <v>35</v>
      </c>
      <c r="H189" s="143" t="s">
        <v>486</v>
      </c>
      <c r="I189" s="91"/>
      <c r="J189" s="91">
        <v>7200</v>
      </c>
      <c r="K189" s="91"/>
      <c r="L189" s="91">
        <v>12800</v>
      </c>
      <c r="M189" s="91"/>
      <c r="N189" s="91"/>
      <c r="O189" s="91"/>
      <c r="P189" s="91"/>
      <c r="Q189" s="150">
        <f t="shared" ref="Q189:Q195" si="37">SUM(I189:P189)</f>
        <v>20000</v>
      </c>
    </row>
    <row r="190" spans="2:17" ht="31.5" x14ac:dyDescent="0.25">
      <c r="B190" s="35"/>
      <c r="C190" s="129"/>
      <c r="D190" s="75">
        <v>18.3</v>
      </c>
      <c r="E190" s="37" t="s">
        <v>1319</v>
      </c>
      <c r="F190" s="88" t="s">
        <v>353</v>
      </c>
      <c r="G190" s="124" t="s">
        <v>35</v>
      </c>
      <c r="H190" s="634" t="s">
        <v>486</v>
      </c>
      <c r="I190" s="652"/>
      <c r="J190" s="652"/>
      <c r="K190" s="652"/>
      <c r="L190" s="635">
        <v>30000</v>
      </c>
      <c r="M190" s="652"/>
      <c r="N190" s="652"/>
      <c r="O190" s="652"/>
      <c r="P190" s="652"/>
      <c r="Q190" s="635">
        <f t="shared" si="37"/>
        <v>30000</v>
      </c>
    </row>
    <row r="191" spans="2:17" ht="31.5" x14ac:dyDescent="0.25">
      <c r="B191" s="35"/>
      <c r="C191" s="54"/>
      <c r="D191" s="47">
        <v>18.399999999999999</v>
      </c>
      <c r="E191" s="123" t="s">
        <v>75</v>
      </c>
      <c r="F191" s="19" t="s">
        <v>353</v>
      </c>
      <c r="G191" s="20" t="s">
        <v>76</v>
      </c>
      <c r="H191" s="143" t="s">
        <v>486</v>
      </c>
      <c r="I191" s="91"/>
      <c r="J191" s="91"/>
      <c r="K191" s="91"/>
      <c r="L191" s="91">
        <v>90000</v>
      </c>
      <c r="M191" s="91"/>
      <c r="N191" s="91"/>
      <c r="O191" s="91"/>
      <c r="P191" s="91"/>
      <c r="Q191" s="150">
        <f t="shared" si="37"/>
        <v>90000</v>
      </c>
    </row>
    <row r="192" spans="2:17" ht="31.5" x14ac:dyDescent="0.25">
      <c r="B192" s="35"/>
      <c r="C192" s="54"/>
      <c r="D192" s="47">
        <v>18.5</v>
      </c>
      <c r="E192" s="123" t="s">
        <v>1320</v>
      </c>
      <c r="F192" s="19" t="s">
        <v>353</v>
      </c>
      <c r="G192" s="20" t="s">
        <v>74</v>
      </c>
      <c r="H192" s="143" t="s">
        <v>486</v>
      </c>
      <c r="I192" s="91"/>
      <c r="J192" s="91"/>
      <c r="K192" s="91"/>
      <c r="L192" s="91">
        <v>15019</v>
      </c>
      <c r="M192" s="91"/>
      <c r="N192" s="91"/>
      <c r="O192" s="91"/>
      <c r="P192" s="91"/>
      <c r="Q192" s="150">
        <f t="shared" si="37"/>
        <v>15019</v>
      </c>
    </row>
    <row r="193" spans="2:17" ht="47.25" x14ac:dyDescent="0.25">
      <c r="B193" s="35"/>
      <c r="C193" s="54"/>
      <c r="D193" s="47">
        <v>18.600000000000001</v>
      </c>
      <c r="E193" s="123" t="s">
        <v>73</v>
      </c>
      <c r="F193" s="19" t="s">
        <v>353</v>
      </c>
      <c r="G193" s="20" t="s">
        <v>340</v>
      </c>
      <c r="H193" s="143" t="s">
        <v>486</v>
      </c>
      <c r="I193" s="91">
        <v>111600</v>
      </c>
      <c r="J193" s="91"/>
      <c r="K193" s="91"/>
      <c r="L193" s="91"/>
      <c r="M193" s="91"/>
      <c r="N193" s="91"/>
      <c r="O193" s="91"/>
      <c r="P193" s="91"/>
      <c r="Q193" s="150">
        <f>SUM(I193:P193)</f>
        <v>111600</v>
      </c>
    </row>
    <row r="194" spans="2:17" ht="31.5" x14ac:dyDescent="0.25">
      <c r="B194" s="35"/>
      <c r="C194" s="54"/>
      <c r="D194" s="47">
        <v>18.7</v>
      </c>
      <c r="E194" s="123" t="s">
        <v>1321</v>
      </c>
      <c r="F194" s="19" t="s">
        <v>353</v>
      </c>
      <c r="G194" s="20" t="s">
        <v>80</v>
      </c>
      <c r="H194" s="143" t="s">
        <v>486</v>
      </c>
      <c r="I194" s="91"/>
      <c r="J194" s="91"/>
      <c r="K194" s="91"/>
      <c r="L194" s="91">
        <v>21517</v>
      </c>
      <c r="M194" s="91"/>
      <c r="N194" s="91"/>
      <c r="O194" s="91"/>
      <c r="P194" s="91"/>
      <c r="Q194" s="150">
        <f t="shared" si="37"/>
        <v>21517</v>
      </c>
    </row>
    <row r="195" spans="2:17" ht="31.5" x14ac:dyDescent="0.25">
      <c r="B195" s="35"/>
      <c r="C195" s="54"/>
      <c r="D195" s="47">
        <v>18.8</v>
      </c>
      <c r="E195" s="57" t="s">
        <v>1872</v>
      </c>
      <c r="F195" s="19" t="s">
        <v>353</v>
      </c>
      <c r="G195" s="20" t="s">
        <v>190</v>
      </c>
      <c r="H195" s="143" t="s">
        <v>486</v>
      </c>
      <c r="I195" s="91"/>
      <c r="J195" s="91"/>
      <c r="K195" s="91"/>
      <c r="L195" s="91">
        <v>17798</v>
      </c>
      <c r="M195" s="91"/>
      <c r="N195" s="91"/>
      <c r="O195" s="91"/>
      <c r="P195" s="91"/>
      <c r="Q195" s="150">
        <f t="shared" si="37"/>
        <v>17798</v>
      </c>
    </row>
    <row r="196" spans="2:17" x14ac:dyDescent="0.25">
      <c r="B196" s="35"/>
      <c r="C196" s="627" t="s">
        <v>187</v>
      </c>
      <c r="D196" s="640" t="s">
        <v>17</v>
      </c>
      <c r="E196" s="629"/>
      <c r="F196" s="213"/>
      <c r="G196" s="630"/>
      <c r="H196" s="631"/>
      <c r="I196" s="86">
        <f>SUM(I197:I211)</f>
        <v>0</v>
      </c>
      <c r="J196" s="86">
        <f t="shared" ref="J196:Q196" si="38">SUM(J197:J211)</f>
        <v>10800</v>
      </c>
      <c r="K196" s="86">
        <f t="shared" si="38"/>
        <v>26360</v>
      </c>
      <c r="L196" s="86">
        <f t="shared" si="38"/>
        <v>182113</v>
      </c>
      <c r="M196" s="86">
        <f t="shared" si="38"/>
        <v>0</v>
      </c>
      <c r="N196" s="86">
        <f t="shared" si="38"/>
        <v>0</v>
      </c>
      <c r="O196" s="86">
        <f t="shared" si="38"/>
        <v>0</v>
      </c>
      <c r="P196" s="86">
        <f t="shared" si="38"/>
        <v>0</v>
      </c>
      <c r="Q196" s="86">
        <f t="shared" si="38"/>
        <v>219273</v>
      </c>
    </row>
    <row r="197" spans="2:17" ht="47.25" x14ac:dyDescent="0.25">
      <c r="B197" s="35"/>
      <c r="C197" s="54"/>
      <c r="D197" s="47">
        <v>19.100000000000001</v>
      </c>
      <c r="E197" s="123" t="s">
        <v>354</v>
      </c>
      <c r="F197" s="19">
        <v>9</v>
      </c>
      <c r="G197" s="20" t="s">
        <v>35</v>
      </c>
      <c r="H197" s="143" t="s">
        <v>486</v>
      </c>
      <c r="I197" s="91"/>
      <c r="J197" s="91"/>
      <c r="K197" s="91"/>
      <c r="L197" s="91">
        <v>30000</v>
      </c>
      <c r="M197" s="91"/>
      <c r="N197" s="91"/>
      <c r="O197" s="91"/>
      <c r="P197" s="91"/>
      <c r="Q197" s="150">
        <f>SUM(I197:P197)</f>
        <v>30000</v>
      </c>
    </row>
    <row r="198" spans="2:17" ht="63" x14ac:dyDescent="0.25">
      <c r="B198" s="35"/>
      <c r="C198" s="54"/>
      <c r="D198" s="47">
        <v>19.2</v>
      </c>
      <c r="E198" s="123" t="s">
        <v>1322</v>
      </c>
      <c r="F198" s="19">
        <v>9</v>
      </c>
      <c r="G198" s="20" t="s">
        <v>35</v>
      </c>
      <c r="H198" s="147" t="s">
        <v>790</v>
      </c>
      <c r="I198" s="91"/>
      <c r="J198" s="91">
        <v>3600</v>
      </c>
      <c r="K198" s="91"/>
      <c r="L198" s="91">
        <v>16400</v>
      </c>
      <c r="M198" s="91"/>
      <c r="N198" s="91"/>
      <c r="O198" s="91"/>
      <c r="P198" s="91"/>
      <c r="Q198" s="150">
        <f t="shared" ref="Q198:Q211" si="39">SUM(I198:P198)</f>
        <v>20000</v>
      </c>
    </row>
    <row r="199" spans="2:17" ht="31.5" x14ac:dyDescent="0.25">
      <c r="B199" s="35"/>
      <c r="C199" s="54"/>
      <c r="D199" s="47">
        <v>19.3</v>
      </c>
      <c r="E199" s="123" t="s">
        <v>1323</v>
      </c>
      <c r="F199" s="19">
        <v>9</v>
      </c>
      <c r="G199" s="20" t="s">
        <v>35</v>
      </c>
      <c r="H199" s="147" t="s">
        <v>1263</v>
      </c>
      <c r="I199" s="91"/>
      <c r="J199" s="91"/>
      <c r="K199" s="91"/>
      <c r="L199" s="91">
        <v>30000</v>
      </c>
      <c r="M199" s="91"/>
      <c r="N199" s="91"/>
      <c r="O199" s="91"/>
      <c r="P199" s="91"/>
      <c r="Q199" s="150">
        <f t="shared" si="39"/>
        <v>30000</v>
      </c>
    </row>
    <row r="200" spans="2:17" ht="63" x14ac:dyDescent="0.25">
      <c r="B200" s="41"/>
      <c r="C200" s="54"/>
      <c r="D200" s="47">
        <v>19.399999999999999</v>
      </c>
      <c r="E200" s="123" t="s">
        <v>1324</v>
      </c>
      <c r="F200" s="19">
        <v>9</v>
      </c>
      <c r="G200" s="20" t="s">
        <v>337</v>
      </c>
      <c r="H200" s="147" t="s">
        <v>1325</v>
      </c>
      <c r="I200" s="91"/>
      <c r="J200" s="91">
        <v>7200</v>
      </c>
      <c r="K200" s="91">
        <v>8360</v>
      </c>
      <c r="L200" s="91">
        <v>13440</v>
      </c>
      <c r="M200" s="91"/>
      <c r="N200" s="91"/>
      <c r="O200" s="91"/>
      <c r="P200" s="91"/>
      <c r="Q200" s="150">
        <f t="shared" si="39"/>
        <v>29000</v>
      </c>
    </row>
    <row r="201" spans="2:17" ht="63" x14ac:dyDescent="0.25">
      <c r="B201" s="35"/>
      <c r="C201" s="76"/>
      <c r="D201" s="75">
        <v>19.5</v>
      </c>
      <c r="E201" s="37" t="s">
        <v>1326</v>
      </c>
      <c r="F201" s="88">
        <v>9</v>
      </c>
      <c r="G201" s="124" t="s">
        <v>338</v>
      </c>
      <c r="H201" s="698" t="s">
        <v>1327</v>
      </c>
      <c r="I201" s="692"/>
      <c r="J201" s="692"/>
      <c r="K201" s="692">
        <v>2500</v>
      </c>
      <c r="L201" s="692"/>
      <c r="M201" s="692"/>
      <c r="N201" s="692"/>
      <c r="O201" s="692"/>
      <c r="P201" s="692"/>
      <c r="Q201" s="635">
        <f t="shared" si="39"/>
        <v>2500</v>
      </c>
    </row>
    <row r="202" spans="2:17" ht="63" x14ac:dyDescent="0.25">
      <c r="B202" s="35"/>
      <c r="C202" s="54"/>
      <c r="D202" s="47">
        <v>19.600000000000001</v>
      </c>
      <c r="E202" s="123" t="s">
        <v>1979</v>
      </c>
      <c r="F202" s="19">
        <v>9</v>
      </c>
      <c r="G202" s="20" t="s">
        <v>338</v>
      </c>
      <c r="H202" s="145" t="s">
        <v>1328</v>
      </c>
      <c r="I202" s="91"/>
      <c r="J202" s="91"/>
      <c r="K202" s="91">
        <v>2500</v>
      </c>
      <c r="L202" s="91"/>
      <c r="M202" s="91"/>
      <c r="N202" s="91"/>
      <c r="O202" s="91"/>
      <c r="P202" s="91"/>
      <c r="Q202" s="150">
        <f t="shared" si="39"/>
        <v>2500</v>
      </c>
    </row>
    <row r="203" spans="2:17" ht="47.25" x14ac:dyDescent="0.25">
      <c r="B203" s="35"/>
      <c r="C203" s="54"/>
      <c r="D203" s="47">
        <v>19.7</v>
      </c>
      <c r="E203" s="123" t="s">
        <v>1329</v>
      </c>
      <c r="F203" s="19">
        <v>9</v>
      </c>
      <c r="G203" s="20" t="s">
        <v>338</v>
      </c>
      <c r="H203" s="147" t="s">
        <v>1330</v>
      </c>
      <c r="I203" s="91"/>
      <c r="J203" s="91"/>
      <c r="K203" s="91">
        <v>3000</v>
      </c>
      <c r="L203" s="91"/>
      <c r="M203" s="91"/>
      <c r="N203" s="91"/>
      <c r="O203" s="91"/>
      <c r="P203" s="91"/>
      <c r="Q203" s="150">
        <f t="shared" si="39"/>
        <v>3000</v>
      </c>
    </row>
    <row r="204" spans="2:17" ht="63" x14ac:dyDescent="0.25">
      <c r="B204" s="35"/>
      <c r="C204" s="54"/>
      <c r="D204" s="47">
        <v>19.8</v>
      </c>
      <c r="E204" s="123" t="s">
        <v>1331</v>
      </c>
      <c r="F204" s="19">
        <v>9</v>
      </c>
      <c r="G204" s="20" t="s">
        <v>79</v>
      </c>
      <c r="H204" s="147" t="s">
        <v>1157</v>
      </c>
      <c r="I204" s="91"/>
      <c r="J204" s="91"/>
      <c r="K204" s="91"/>
      <c r="L204" s="91">
        <v>10000</v>
      </c>
      <c r="M204" s="91"/>
      <c r="N204" s="91"/>
      <c r="O204" s="91"/>
      <c r="P204" s="91"/>
      <c r="Q204" s="150">
        <f t="shared" si="39"/>
        <v>10000</v>
      </c>
    </row>
    <row r="205" spans="2:17" ht="63" customHeight="1" x14ac:dyDescent="0.25">
      <c r="B205" s="35"/>
      <c r="C205" s="54"/>
      <c r="D205" s="47">
        <v>19.899999999999999</v>
      </c>
      <c r="E205" s="123" t="s">
        <v>1980</v>
      </c>
      <c r="F205" s="19">
        <v>9</v>
      </c>
      <c r="G205" s="20" t="s">
        <v>1131</v>
      </c>
      <c r="H205" s="145" t="s">
        <v>1332</v>
      </c>
      <c r="I205" s="91"/>
      <c r="J205" s="91"/>
      <c r="K205" s="91"/>
      <c r="L205" s="91">
        <v>10000</v>
      </c>
      <c r="M205" s="91"/>
      <c r="N205" s="91"/>
      <c r="O205" s="91"/>
      <c r="P205" s="91"/>
      <c r="Q205" s="150">
        <f t="shared" si="39"/>
        <v>10000</v>
      </c>
    </row>
    <row r="206" spans="2:17" ht="47.25" x14ac:dyDescent="0.25">
      <c r="B206" s="35"/>
      <c r="C206" s="54"/>
      <c r="D206" s="60">
        <v>19.100000000000001</v>
      </c>
      <c r="E206" s="123" t="s">
        <v>1333</v>
      </c>
      <c r="F206" s="19">
        <v>9</v>
      </c>
      <c r="G206" s="20" t="s">
        <v>74</v>
      </c>
      <c r="H206" s="147" t="s">
        <v>1334</v>
      </c>
      <c r="I206" s="91"/>
      <c r="J206" s="91"/>
      <c r="K206" s="91"/>
      <c r="L206" s="91">
        <v>10000</v>
      </c>
      <c r="M206" s="91"/>
      <c r="N206" s="91"/>
      <c r="O206" s="91"/>
      <c r="P206" s="91"/>
      <c r="Q206" s="150">
        <f t="shared" si="39"/>
        <v>10000</v>
      </c>
    </row>
    <row r="207" spans="2:17" ht="47.25" x14ac:dyDescent="0.25">
      <c r="B207" s="35"/>
      <c r="C207" s="54"/>
      <c r="D207" s="60">
        <v>19.11</v>
      </c>
      <c r="E207" s="123" t="s">
        <v>1335</v>
      </c>
      <c r="F207" s="19">
        <v>9</v>
      </c>
      <c r="G207" s="20" t="s">
        <v>1133</v>
      </c>
      <c r="H207" s="147" t="s">
        <v>1336</v>
      </c>
      <c r="I207" s="91"/>
      <c r="J207" s="91"/>
      <c r="K207" s="91"/>
      <c r="L207" s="91">
        <v>10000</v>
      </c>
      <c r="M207" s="91"/>
      <c r="N207" s="91"/>
      <c r="O207" s="91"/>
      <c r="P207" s="91"/>
      <c r="Q207" s="150">
        <f t="shared" si="39"/>
        <v>10000</v>
      </c>
    </row>
    <row r="208" spans="2:17" ht="47.25" x14ac:dyDescent="0.25">
      <c r="B208" s="41"/>
      <c r="C208" s="54"/>
      <c r="D208" s="60">
        <v>19.12</v>
      </c>
      <c r="E208" s="123" t="s">
        <v>1337</v>
      </c>
      <c r="F208" s="19">
        <v>9</v>
      </c>
      <c r="G208" s="20" t="s">
        <v>76</v>
      </c>
      <c r="H208" s="147" t="s">
        <v>987</v>
      </c>
      <c r="I208" s="91"/>
      <c r="J208" s="91"/>
      <c r="K208" s="91">
        <v>10000</v>
      </c>
      <c r="L208" s="91">
        <v>5000</v>
      </c>
      <c r="M208" s="91"/>
      <c r="N208" s="91"/>
      <c r="O208" s="91"/>
      <c r="P208" s="91"/>
      <c r="Q208" s="150">
        <f t="shared" si="39"/>
        <v>15000</v>
      </c>
    </row>
    <row r="209" spans="2:17" ht="31.5" x14ac:dyDescent="0.25">
      <c r="B209" s="35"/>
      <c r="C209" s="76"/>
      <c r="D209" s="84">
        <v>19.13</v>
      </c>
      <c r="E209" s="37" t="s">
        <v>1338</v>
      </c>
      <c r="F209" s="88">
        <v>9</v>
      </c>
      <c r="G209" s="124" t="s">
        <v>340</v>
      </c>
      <c r="H209" s="698" t="s">
        <v>1263</v>
      </c>
      <c r="I209" s="692"/>
      <c r="J209" s="692"/>
      <c r="K209" s="692"/>
      <c r="L209" s="692">
        <v>30000</v>
      </c>
      <c r="M209" s="692"/>
      <c r="N209" s="692"/>
      <c r="O209" s="692"/>
      <c r="P209" s="692"/>
      <c r="Q209" s="635">
        <f t="shared" si="39"/>
        <v>30000</v>
      </c>
    </row>
    <row r="210" spans="2:17" ht="47.25" x14ac:dyDescent="0.25">
      <c r="B210" s="35"/>
      <c r="C210" s="54"/>
      <c r="D210" s="60">
        <v>19.14</v>
      </c>
      <c r="E210" s="123" t="s">
        <v>1339</v>
      </c>
      <c r="F210" s="19">
        <v>9</v>
      </c>
      <c r="G210" s="20" t="s">
        <v>1232</v>
      </c>
      <c r="H210" s="147" t="s">
        <v>1263</v>
      </c>
      <c r="I210" s="91"/>
      <c r="J210" s="91"/>
      <c r="K210" s="91"/>
      <c r="L210" s="91">
        <v>10000</v>
      </c>
      <c r="M210" s="91"/>
      <c r="N210" s="91"/>
      <c r="O210" s="91"/>
      <c r="P210" s="91"/>
      <c r="Q210" s="150">
        <f t="shared" si="39"/>
        <v>10000</v>
      </c>
    </row>
    <row r="211" spans="2:17" ht="63" x14ac:dyDescent="0.25">
      <c r="B211" s="35"/>
      <c r="C211" s="54"/>
      <c r="D211" s="60">
        <v>19.149999999999999</v>
      </c>
      <c r="E211" s="123" t="s">
        <v>1340</v>
      </c>
      <c r="F211" s="19">
        <v>9</v>
      </c>
      <c r="G211" s="20" t="s">
        <v>1232</v>
      </c>
      <c r="H211" s="147" t="s">
        <v>790</v>
      </c>
      <c r="I211" s="91"/>
      <c r="J211" s="91"/>
      <c r="K211" s="91"/>
      <c r="L211" s="91">
        <v>7273</v>
      </c>
      <c r="M211" s="91"/>
      <c r="N211" s="91"/>
      <c r="O211" s="91"/>
      <c r="P211" s="91"/>
      <c r="Q211" s="150">
        <f t="shared" si="39"/>
        <v>7273</v>
      </c>
    </row>
    <row r="212" spans="2:17" s="13" customFormat="1" x14ac:dyDescent="0.25">
      <c r="B212" s="35"/>
      <c r="C212" s="152" t="s">
        <v>1491</v>
      </c>
      <c r="D212" s="125"/>
      <c r="E212" s="72"/>
      <c r="F212" s="32"/>
      <c r="G212" s="33"/>
      <c r="H212" s="73"/>
      <c r="I212" s="181">
        <f>SUM(I213)</f>
        <v>0</v>
      </c>
      <c r="J212" s="181">
        <f t="shared" ref="J212:O212" si="40">SUM(J213)</f>
        <v>0</v>
      </c>
      <c r="K212" s="181">
        <f t="shared" si="40"/>
        <v>0</v>
      </c>
      <c r="L212" s="181">
        <f t="shared" si="40"/>
        <v>0</v>
      </c>
      <c r="M212" s="181">
        <f t="shared" si="40"/>
        <v>0</v>
      </c>
      <c r="N212" s="181">
        <f t="shared" si="40"/>
        <v>0</v>
      </c>
      <c r="O212" s="181">
        <f t="shared" si="40"/>
        <v>0</v>
      </c>
      <c r="P212" s="1526">
        <f>SUM(P213)</f>
        <v>6440000</v>
      </c>
      <c r="Q212" s="1530">
        <f>SUM(Q213)</f>
        <v>6440000</v>
      </c>
    </row>
    <row r="213" spans="2:17" s="13" customFormat="1" x14ac:dyDescent="0.25">
      <c r="B213" s="35"/>
      <c r="C213" s="627" t="s">
        <v>253</v>
      </c>
      <c r="D213" s="640" t="s">
        <v>1492</v>
      </c>
      <c r="E213" s="629"/>
      <c r="F213" s="213"/>
      <c r="G213" s="630"/>
      <c r="H213" s="631"/>
      <c r="I213" s="86">
        <f>SUM(I214:I253)</f>
        <v>0</v>
      </c>
      <c r="J213" s="86">
        <f t="shared" ref="J213:Q213" si="41">SUM(J214:J253)</f>
        <v>0</v>
      </c>
      <c r="K213" s="86">
        <f t="shared" si="41"/>
        <v>0</v>
      </c>
      <c r="L213" s="86">
        <f t="shared" si="41"/>
        <v>0</v>
      </c>
      <c r="M213" s="86">
        <f t="shared" si="41"/>
        <v>0</v>
      </c>
      <c r="N213" s="86">
        <f t="shared" si="41"/>
        <v>0</v>
      </c>
      <c r="O213" s="86">
        <f t="shared" si="41"/>
        <v>0</v>
      </c>
      <c r="P213" s="1527">
        <f t="shared" si="41"/>
        <v>6440000</v>
      </c>
      <c r="Q213" s="790">
        <f t="shared" si="41"/>
        <v>6440000</v>
      </c>
    </row>
    <row r="214" spans="2:17" ht="47.25" x14ac:dyDescent="0.25">
      <c r="B214" s="1523"/>
      <c r="C214" s="199"/>
      <c r="D214" s="169">
        <v>20.100000000000001</v>
      </c>
      <c r="E214" s="22" t="s">
        <v>1767</v>
      </c>
      <c r="F214" s="14" t="s">
        <v>117</v>
      </c>
      <c r="G214" s="1380" t="s">
        <v>1802</v>
      </c>
      <c r="H214" s="20" t="s">
        <v>486</v>
      </c>
      <c r="I214" s="91"/>
      <c r="J214" s="91"/>
      <c r="K214" s="91"/>
      <c r="L214" s="91"/>
      <c r="M214" s="91"/>
      <c r="N214" s="91"/>
      <c r="O214" s="91"/>
      <c r="P214" s="91">
        <v>250000</v>
      </c>
      <c r="Q214" s="91">
        <f>SUM(I214:P214)</f>
        <v>250000</v>
      </c>
    </row>
    <row r="215" spans="2:17" ht="47.25" x14ac:dyDescent="0.25">
      <c r="B215" s="1523"/>
      <c r="C215" s="199"/>
      <c r="D215" s="170">
        <v>20.2</v>
      </c>
      <c r="E215" s="22" t="s">
        <v>1768</v>
      </c>
      <c r="F215" s="14" t="s">
        <v>117</v>
      </c>
      <c r="G215" s="1380" t="s">
        <v>1803</v>
      </c>
      <c r="H215" s="20" t="s">
        <v>486</v>
      </c>
      <c r="I215" s="91"/>
      <c r="J215" s="91"/>
      <c r="K215" s="91"/>
      <c r="L215" s="91"/>
      <c r="M215" s="91"/>
      <c r="N215" s="91"/>
      <c r="O215" s="91"/>
      <c r="P215" s="91">
        <v>250000</v>
      </c>
      <c r="Q215" s="91">
        <f t="shared" ref="Q215:Q253" si="42">SUM(I215:P215)</f>
        <v>250000</v>
      </c>
    </row>
    <row r="216" spans="2:17" ht="47.25" customHeight="1" x14ac:dyDescent="0.25">
      <c r="B216" s="1523"/>
      <c r="C216" s="199"/>
      <c r="D216" s="169">
        <v>20.3</v>
      </c>
      <c r="E216" s="22" t="s">
        <v>1846</v>
      </c>
      <c r="F216" s="14" t="s">
        <v>117</v>
      </c>
      <c r="G216" s="1380" t="s">
        <v>1804</v>
      </c>
      <c r="H216" s="20" t="s">
        <v>486</v>
      </c>
      <c r="I216" s="91"/>
      <c r="J216" s="91"/>
      <c r="K216" s="91"/>
      <c r="L216" s="91"/>
      <c r="M216" s="91"/>
      <c r="N216" s="91"/>
      <c r="O216" s="91"/>
      <c r="P216" s="91">
        <v>200000</v>
      </c>
      <c r="Q216" s="91">
        <f t="shared" si="42"/>
        <v>200000</v>
      </c>
    </row>
    <row r="217" spans="2:17" ht="94.5" x14ac:dyDescent="0.25">
      <c r="B217" s="1522"/>
      <c r="C217" s="199"/>
      <c r="D217" s="170">
        <v>20.399999999999999</v>
      </c>
      <c r="E217" s="22" t="s">
        <v>1839</v>
      </c>
      <c r="F217" s="14" t="s">
        <v>117</v>
      </c>
      <c r="G217" s="1380" t="s">
        <v>1805</v>
      </c>
      <c r="H217" s="20" t="s">
        <v>486</v>
      </c>
      <c r="I217" s="91"/>
      <c r="J217" s="91"/>
      <c r="K217" s="91"/>
      <c r="L217" s="91"/>
      <c r="M217" s="91"/>
      <c r="N217" s="91"/>
      <c r="O217" s="91"/>
      <c r="P217" s="91">
        <v>250000</v>
      </c>
      <c r="Q217" s="91">
        <f t="shared" si="42"/>
        <v>250000</v>
      </c>
    </row>
    <row r="218" spans="2:17" ht="96" customHeight="1" x14ac:dyDescent="0.25">
      <c r="B218" s="1523"/>
      <c r="C218" s="207"/>
      <c r="D218" s="1529">
        <v>20.5</v>
      </c>
      <c r="E218" s="39" t="s">
        <v>1840</v>
      </c>
      <c r="F218" s="29" t="s">
        <v>117</v>
      </c>
      <c r="G218" s="1383" t="s">
        <v>1806</v>
      </c>
      <c r="H218" s="124" t="s">
        <v>486</v>
      </c>
      <c r="I218" s="692"/>
      <c r="J218" s="692"/>
      <c r="K218" s="692"/>
      <c r="L218" s="692"/>
      <c r="M218" s="692"/>
      <c r="N218" s="692"/>
      <c r="O218" s="692"/>
      <c r="P218" s="692">
        <v>250000</v>
      </c>
      <c r="Q218" s="692">
        <f t="shared" si="42"/>
        <v>250000</v>
      </c>
    </row>
    <row r="219" spans="2:17" ht="63" x14ac:dyDescent="0.25">
      <c r="B219" s="1523"/>
      <c r="C219" s="199"/>
      <c r="D219" s="170">
        <v>20.6</v>
      </c>
      <c r="E219" s="22" t="s">
        <v>1841</v>
      </c>
      <c r="F219" s="14" t="s">
        <v>117</v>
      </c>
      <c r="G219" s="1380" t="s">
        <v>1807</v>
      </c>
      <c r="H219" s="20" t="s">
        <v>486</v>
      </c>
      <c r="I219" s="91"/>
      <c r="J219" s="91"/>
      <c r="K219" s="91"/>
      <c r="L219" s="91"/>
      <c r="M219" s="91"/>
      <c r="N219" s="91"/>
      <c r="O219" s="91"/>
      <c r="P219" s="91">
        <v>250000</v>
      </c>
      <c r="Q219" s="91">
        <f t="shared" si="42"/>
        <v>250000</v>
      </c>
    </row>
    <row r="220" spans="2:17" ht="78.75" x14ac:dyDescent="0.25">
      <c r="B220" s="1523"/>
      <c r="C220" s="199"/>
      <c r="D220" s="169">
        <v>20.7</v>
      </c>
      <c r="E220" s="22" t="s">
        <v>1772</v>
      </c>
      <c r="F220" s="14" t="s">
        <v>117</v>
      </c>
      <c r="G220" s="1380" t="s">
        <v>1808</v>
      </c>
      <c r="H220" s="20" t="s">
        <v>486</v>
      </c>
      <c r="I220" s="91"/>
      <c r="J220" s="91"/>
      <c r="K220" s="91"/>
      <c r="L220" s="91"/>
      <c r="M220" s="91"/>
      <c r="N220" s="91"/>
      <c r="O220" s="91"/>
      <c r="P220" s="91">
        <v>300000</v>
      </c>
      <c r="Q220" s="91">
        <f t="shared" si="42"/>
        <v>300000</v>
      </c>
    </row>
    <row r="221" spans="2:17" ht="126" x14ac:dyDescent="0.25">
      <c r="B221" s="1523"/>
      <c r="C221" s="199"/>
      <c r="D221" s="170">
        <v>20.8</v>
      </c>
      <c r="E221" s="22" t="s">
        <v>1844</v>
      </c>
      <c r="F221" s="14" t="s">
        <v>117</v>
      </c>
      <c r="G221" s="1380" t="s">
        <v>1809</v>
      </c>
      <c r="H221" s="20" t="s">
        <v>486</v>
      </c>
      <c r="I221" s="91"/>
      <c r="J221" s="91"/>
      <c r="K221" s="91"/>
      <c r="L221" s="91"/>
      <c r="M221" s="91"/>
      <c r="N221" s="91"/>
      <c r="O221" s="91"/>
      <c r="P221" s="91">
        <v>600000</v>
      </c>
      <c r="Q221" s="91">
        <f t="shared" si="42"/>
        <v>600000</v>
      </c>
    </row>
    <row r="222" spans="2:17" ht="78.75" x14ac:dyDescent="0.25">
      <c r="B222" s="1522"/>
      <c r="C222" s="199"/>
      <c r="D222" s="169">
        <v>20.9</v>
      </c>
      <c r="E222" s="22" t="s">
        <v>1774</v>
      </c>
      <c r="F222" s="14" t="s">
        <v>117</v>
      </c>
      <c r="G222" s="1380" t="s">
        <v>1810</v>
      </c>
      <c r="H222" s="20" t="s">
        <v>486</v>
      </c>
      <c r="I222" s="91"/>
      <c r="J222" s="91"/>
      <c r="K222" s="91"/>
      <c r="L222" s="91"/>
      <c r="M222" s="91"/>
      <c r="N222" s="91"/>
      <c r="O222" s="91"/>
      <c r="P222" s="91">
        <v>200000</v>
      </c>
      <c r="Q222" s="91">
        <f t="shared" si="42"/>
        <v>200000</v>
      </c>
    </row>
    <row r="223" spans="2:17" ht="62.25" customHeight="1" x14ac:dyDescent="0.25">
      <c r="B223" s="1524"/>
      <c r="C223" s="199"/>
      <c r="D223" s="1229">
        <v>20.100000000000001</v>
      </c>
      <c r="E223" s="22" t="s">
        <v>1775</v>
      </c>
      <c r="F223" s="14" t="s">
        <v>117</v>
      </c>
      <c r="G223" s="1380" t="s">
        <v>1811</v>
      </c>
      <c r="H223" s="20" t="s">
        <v>486</v>
      </c>
      <c r="I223" s="91"/>
      <c r="J223" s="91"/>
      <c r="K223" s="91"/>
      <c r="L223" s="91"/>
      <c r="M223" s="91"/>
      <c r="N223" s="91"/>
      <c r="O223" s="91"/>
      <c r="P223" s="91">
        <v>200000</v>
      </c>
      <c r="Q223" s="91">
        <f t="shared" si="42"/>
        <v>200000</v>
      </c>
    </row>
    <row r="224" spans="2:17" ht="94.5" x14ac:dyDescent="0.25">
      <c r="B224" s="1523"/>
      <c r="C224" s="199"/>
      <c r="D224" s="170">
        <v>20.11</v>
      </c>
      <c r="E224" s="22" t="s">
        <v>1845</v>
      </c>
      <c r="F224" s="14" t="s">
        <v>117</v>
      </c>
      <c r="G224" s="1380" t="s">
        <v>1812</v>
      </c>
      <c r="H224" s="20" t="s">
        <v>486</v>
      </c>
      <c r="I224" s="91"/>
      <c r="J224" s="91"/>
      <c r="K224" s="91"/>
      <c r="L224" s="91"/>
      <c r="M224" s="91"/>
      <c r="N224" s="91"/>
      <c r="O224" s="91"/>
      <c r="P224" s="91">
        <v>200000</v>
      </c>
      <c r="Q224" s="91">
        <f t="shared" si="42"/>
        <v>200000</v>
      </c>
    </row>
    <row r="225" spans="2:17" ht="78.75" x14ac:dyDescent="0.25">
      <c r="B225" s="1523"/>
      <c r="C225" s="199"/>
      <c r="D225" s="1229">
        <v>20.12</v>
      </c>
      <c r="E225" s="22" t="s">
        <v>1777</v>
      </c>
      <c r="F225" s="14" t="s">
        <v>117</v>
      </c>
      <c r="G225" s="1380" t="s">
        <v>1813</v>
      </c>
      <c r="H225" s="20" t="s">
        <v>486</v>
      </c>
      <c r="I225" s="91"/>
      <c r="J225" s="91"/>
      <c r="K225" s="91"/>
      <c r="L225" s="91"/>
      <c r="M225" s="91"/>
      <c r="N225" s="91"/>
      <c r="O225" s="91"/>
      <c r="P225" s="91">
        <v>300000</v>
      </c>
      <c r="Q225" s="91">
        <f t="shared" si="42"/>
        <v>300000</v>
      </c>
    </row>
    <row r="226" spans="2:17" ht="110.25" x14ac:dyDescent="0.25">
      <c r="B226" s="1522"/>
      <c r="C226" s="199"/>
      <c r="D226" s="170">
        <v>20.13</v>
      </c>
      <c r="E226" s="22" t="s">
        <v>1778</v>
      </c>
      <c r="F226" s="14" t="s">
        <v>117</v>
      </c>
      <c r="G226" s="1380" t="s">
        <v>1812</v>
      </c>
      <c r="H226" s="20" t="s">
        <v>486</v>
      </c>
      <c r="I226" s="91"/>
      <c r="J226" s="91"/>
      <c r="K226" s="91"/>
      <c r="L226" s="91"/>
      <c r="M226" s="91"/>
      <c r="N226" s="91"/>
      <c r="O226" s="91"/>
      <c r="P226" s="91">
        <v>150000</v>
      </c>
      <c r="Q226" s="91">
        <f t="shared" si="42"/>
        <v>150000</v>
      </c>
    </row>
    <row r="227" spans="2:17" ht="110.25" x14ac:dyDescent="0.25">
      <c r="B227" s="1523"/>
      <c r="C227" s="199"/>
      <c r="D227" s="1229">
        <v>20.14</v>
      </c>
      <c r="E227" s="22" t="s">
        <v>1779</v>
      </c>
      <c r="F227" s="14" t="s">
        <v>117</v>
      </c>
      <c r="G227" s="1380" t="s">
        <v>2012</v>
      </c>
      <c r="H227" s="20" t="s">
        <v>486</v>
      </c>
      <c r="I227" s="91"/>
      <c r="J227" s="91"/>
      <c r="K227" s="91"/>
      <c r="L227" s="91"/>
      <c r="M227" s="91"/>
      <c r="N227" s="91"/>
      <c r="O227" s="91"/>
      <c r="P227" s="91">
        <v>250000</v>
      </c>
      <c r="Q227" s="91">
        <f t="shared" si="42"/>
        <v>250000</v>
      </c>
    </row>
    <row r="228" spans="2:17" ht="63" x14ac:dyDescent="0.25">
      <c r="B228" s="1523"/>
      <c r="C228" s="199"/>
      <c r="D228" s="170">
        <v>20.149999999999999</v>
      </c>
      <c r="E228" s="22" t="s">
        <v>1780</v>
      </c>
      <c r="F228" s="14" t="s">
        <v>117</v>
      </c>
      <c r="G228" s="1380" t="s">
        <v>1814</v>
      </c>
      <c r="H228" s="20" t="s">
        <v>486</v>
      </c>
      <c r="I228" s="91"/>
      <c r="J228" s="91"/>
      <c r="K228" s="91"/>
      <c r="L228" s="91"/>
      <c r="M228" s="91"/>
      <c r="N228" s="91"/>
      <c r="O228" s="91"/>
      <c r="P228" s="91">
        <v>150000</v>
      </c>
      <c r="Q228" s="91">
        <f t="shared" si="42"/>
        <v>150000</v>
      </c>
    </row>
    <row r="229" spans="2:17" ht="157.5" x14ac:dyDescent="0.25">
      <c r="B229" s="1523"/>
      <c r="C229" s="199"/>
      <c r="D229" s="1229">
        <v>20.16</v>
      </c>
      <c r="E229" s="22" t="s">
        <v>1781</v>
      </c>
      <c r="F229" s="14" t="s">
        <v>117</v>
      </c>
      <c r="G229" s="1380" t="s">
        <v>1815</v>
      </c>
      <c r="H229" s="20" t="s">
        <v>486</v>
      </c>
      <c r="I229" s="91"/>
      <c r="J229" s="91"/>
      <c r="K229" s="91"/>
      <c r="L229" s="91"/>
      <c r="M229" s="91"/>
      <c r="N229" s="91"/>
      <c r="O229" s="91"/>
      <c r="P229" s="91">
        <v>150000</v>
      </c>
      <c r="Q229" s="91">
        <f t="shared" si="42"/>
        <v>150000</v>
      </c>
    </row>
    <row r="230" spans="2:17" ht="63" x14ac:dyDescent="0.25">
      <c r="B230" s="1522"/>
      <c r="C230" s="199"/>
      <c r="D230" s="170">
        <v>20.170000000000002</v>
      </c>
      <c r="E230" s="22" t="s">
        <v>1782</v>
      </c>
      <c r="F230" s="14" t="s">
        <v>117</v>
      </c>
      <c r="G230" s="1380" t="s">
        <v>1816</v>
      </c>
      <c r="H230" s="20" t="s">
        <v>486</v>
      </c>
      <c r="I230" s="91"/>
      <c r="J230" s="91"/>
      <c r="K230" s="91"/>
      <c r="L230" s="91"/>
      <c r="M230" s="91"/>
      <c r="N230" s="91"/>
      <c r="O230" s="91"/>
      <c r="P230" s="91">
        <v>100000</v>
      </c>
      <c r="Q230" s="91">
        <f t="shared" si="42"/>
        <v>100000</v>
      </c>
    </row>
    <row r="231" spans="2:17" ht="126" x14ac:dyDescent="0.25">
      <c r="B231" s="1523"/>
      <c r="C231" s="207"/>
      <c r="D231" s="1382">
        <v>20.18</v>
      </c>
      <c r="E231" s="39" t="s">
        <v>1783</v>
      </c>
      <c r="F231" s="29" t="s">
        <v>117</v>
      </c>
      <c r="G231" s="1383" t="s">
        <v>1817</v>
      </c>
      <c r="H231" s="124" t="s">
        <v>486</v>
      </c>
      <c r="I231" s="692"/>
      <c r="J231" s="692"/>
      <c r="K231" s="692"/>
      <c r="L231" s="692"/>
      <c r="M231" s="692"/>
      <c r="N231" s="692"/>
      <c r="O231" s="692"/>
      <c r="P231" s="692">
        <v>350000</v>
      </c>
      <c r="Q231" s="692">
        <f t="shared" si="42"/>
        <v>350000</v>
      </c>
    </row>
    <row r="232" spans="2:17" ht="78.75" x14ac:dyDescent="0.25">
      <c r="B232" s="1523"/>
      <c r="C232" s="199"/>
      <c r="D232" s="170">
        <v>20.190000000000001</v>
      </c>
      <c r="E232" s="22" t="s">
        <v>1784</v>
      </c>
      <c r="F232" s="14" t="s">
        <v>117</v>
      </c>
      <c r="G232" s="1380" t="s">
        <v>1818</v>
      </c>
      <c r="H232" s="20" t="s">
        <v>486</v>
      </c>
      <c r="I232" s="91"/>
      <c r="J232" s="91"/>
      <c r="K232" s="91"/>
      <c r="L232" s="91"/>
      <c r="M232" s="91"/>
      <c r="N232" s="91"/>
      <c r="O232" s="91"/>
      <c r="P232" s="91">
        <v>150000</v>
      </c>
      <c r="Q232" s="91">
        <f t="shared" si="42"/>
        <v>150000</v>
      </c>
    </row>
    <row r="233" spans="2:17" ht="63" x14ac:dyDescent="0.25">
      <c r="B233" s="1523"/>
      <c r="C233" s="199"/>
      <c r="D233" s="1229">
        <v>20.2</v>
      </c>
      <c r="E233" s="22" t="s">
        <v>1842</v>
      </c>
      <c r="F233" s="14" t="s">
        <v>117</v>
      </c>
      <c r="G233" s="1380" t="s">
        <v>1867</v>
      </c>
      <c r="H233" s="20" t="s">
        <v>486</v>
      </c>
      <c r="I233" s="91"/>
      <c r="J233" s="91"/>
      <c r="K233" s="91"/>
      <c r="L233" s="91"/>
      <c r="M233" s="91"/>
      <c r="N233" s="91"/>
      <c r="O233" s="91"/>
      <c r="P233" s="91">
        <v>200000</v>
      </c>
      <c r="Q233" s="91">
        <f t="shared" si="42"/>
        <v>200000</v>
      </c>
    </row>
    <row r="234" spans="2:17" ht="94.5" x14ac:dyDescent="0.25">
      <c r="B234" s="1523"/>
      <c r="C234" s="199"/>
      <c r="D234" s="170">
        <v>20.21</v>
      </c>
      <c r="E234" s="22" t="s">
        <v>1785</v>
      </c>
      <c r="F234" s="14" t="s">
        <v>117</v>
      </c>
      <c r="G234" s="1380" t="s">
        <v>1819</v>
      </c>
      <c r="H234" s="20" t="s">
        <v>486</v>
      </c>
      <c r="I234" s="91"/>
      <c r="J234" s="91"/>
      <c r="K234" s="91"/>
      <c r="L234" s="91"/>
      <c r="M234" s="91"/>
      <c r="N234" s="91"/>
      <c r="O234" s="91"/>
      <c r="P234" s="91">
        <v>150000</v>
      </c>
      <c r="Q234" s="91">
        <f t="shared" si="42"/>
        <v>150000</v>
      </c>
    </row>
    <row r="235" spans="2:17" ht="78.75" x14ac:dyDescent="0.25">
      <c r="B235" s="1522"/>
      <c r="C235" s="199"/>
      <c r="D235" s="1229">
        <v>20.22</v>
      </c>
      <c r="E235" s="22" t="s">
        <v>1981</v>
      </c>
      <c r="F235" s="14" t="s">
        <v>117</v>
      </c>
      <c r="G235" s="1380" t="s">
        <v>1820</v>
      </c>
      <c r="H235" s="20" t="s">
        <v>486</v>
      </c>
      <c r="I235" s="91"/>
      <c r="J235" s="91"/>
      <c r="K235" s="91"/>
      <c r="L235" s="91"/>
      <c r="M235" s="91"/>
      <c r="N235" s="91"/>
      <c r="O235" s="91"/>
      <c r="P235" s="91">
        <v>150000</v>
      </c>
      <c r="Q235" s="91">
        <f t="shared" si="42"/>
        <v>150000</v>
      </c>
    </row>
    <row r="236" spans="2:17" ht="113.25" customHeight="1" x14ac:dyDescent="0.25">
      <c r="B236" s="1523"/>
      <c r="C236" s="207"/>
      <c r="D236" s="202">
        <v>20.23</v>
      </c>
      <c r="E236" s="39" t="s">
        <v>1786</v>
      </c>
      <c r="F236" s="29" t="s">
        <v>117</v>
      </c>
      <c r="G236" s="1383" t="s">
        <v>1821</v>
      </c>
      <c r="H236" s="124" t="s">
        <v>486</v>
      </c>
      <c r="I236" s="692"/>
      <c r="J236" s="692"/>
      <c r="K236" s="692"/>
      <c r="L236" s="692"/>
      <c r="M236" s="692"/>
      <c r="N236" s="692"/>
      <c r="O236" s="692"/>
      <c r="P236" s="692">
        <v>150000</v>
      </c>
      <c r="Q236" s="692">
        <f t="shared" si="42"/>
        <v>150000</v>
      </c>
    </row>
    <row r="237" spans="2:17" ht="141.75" x14ac:dyDescent="0.25">
      <c r="B237" s="1523"/>
      <c r="C237" s="199"/>
      <c r="D237" s="1229">
        <v>20.239999999999998</v>
      </c>
      <c r="E237" s="22" t="s">
        <v>1787</v>
      </c>
      <c r="F237" s="14" t="s">
        <v>117</v>
      </c>
      <c r="G237" s="1380" t="s">
        <v>1822</v>
      </c>
      <c r="H237" s="20" t="s">
        <v>486</v>
      </c>
      <c r="I237" s="91"/>
      <c r="J237" s="91"/>
      <c r="K237" s="91"/>
      <c r="L237" s="91"/>
      <c r="M237" s="91"/>
      <c r="N237" s="91"/>
      <c r="O237" s="91"/>
      <c r="P237" s="91">
        <v>50000</v>
      </c>
      <c r="Q237" s="91">
        <f t="shared" si="42"/>
        <v>50000</v>
      </c>
    </row>
    <row r="238" spans="2:17" ht="126" x14ac:dyDescent="0.25">
      <c r="B238" s="1522"/>
      <c r="C238" s="199"/>
      <c r="D238" s="170">
        <v>20.25</v>
      </c>
      <c r="E238" s="22" t="s">
        <v>1788</v>
      </c>
      <c r="F238" s="14" t="s">
        <v>117</v>
      </c>
      <c r="G238" s="1380" t="s">
        <v>1823</v>
      </c>
      <c r="H238" s="20" t="s">
        <v>486</v>
      </c>
      <c r="I238" s="91"/>
      <c r="J238" s="91"/>
      <c r="K238" s="91"/>
      <c r="L238" s="91"/>
      <c r="M238" s="91"/>
      <c r="N238" s="91"/>
      <c r="O238" s="91"/>
      <c r="P238" s="91">
        <v>50000</v>
      </c>
      <c r="Q238" s="91">
        <f t="shared" si="42"/>
        <v>50000</v>
      </c>
    </row>
    <row r="239" spans="2:17" ht="94.5" x14ac:dyDescent="0.25">
      <c r="B239" s="1524"/>
      <c r="C239" s="199"/>
      <c r="D239" s="1229">
        <v>20.260000000000002</v>
      </c>
      <c r="E239" s="22" t="s">
        <v>1789</v>
      </c>
      <c r="F239" s="14" t="s">
        <v>117</v>
      </c>
      <c r="G239" s="1380" t="s">
        <v>1824</v>
      </c>
      <c r="H239" s="20" t="s">
        <v>486</v>
      </c>
      <c r="I239" s="91"/>
      <c r="J239" s="91"/>
      <c r="K239" s="91"/>
      <c r="L239" s="91"/>
      <c r="M239" s="91"/>
      <c r="N239" s="91"/>
      <c r="O239" s="91"/>
      <c r="P239" s="91">
        <v>50000</v>
      </c>
      <c r="Q239" s="91">
        <f t="shared" si="42"/>
        <v>50000</v>
      </c>
    </row>
    <row r="240" spans="2:17" ht="110.25" x14ac:dyDescent="0.25">
      <c r="B240" s="1523"/>
      <c r="C240" s="199"/>
      <c r="D240" s="170">
        <v>20.27</v>
      </c>
      <c r="E240" s="22" t="s">
        <v>1790</v>
      </c>
      <c r="F240" s="14" t="s">
        <v>117</v>
      </c>
      <c r="G240" s="1380" t="s">
        <v>1825</v>
      </c>
      <c r="H240" s="20" t="s">
        <v>486</v>
      </c>
      <c r="I240" s="91"/>
      <c r="J240" s="91"/>
      <c r="K240" s="91"/>
      <c r="L240" s="91"/>
      <c r="M240" s="91"/>
      <c r="N240" s="91"/>
      <c r="O240" s="91"/>
      <c r="P240" s="91">
        <v>50000</v>
      </c>
      <c r="Q240" s="91">
        <f t="shared" si="42"/>
        <v>50000</v>
      </c>
    </row>
    <row r="241" spans="2:17" ht="148.5" customHeight="1" x14ac:dyDescent="0.25">
      <c r="B241" s="1522"/>
      <c r="C241" s="199"/>
      <c r="D241" s="1229">
        <v>20.28</v>
      </c>
      <c r="E241" s="22" t="s">
        <v>1791</v>
      </c>
      <c r="F241" s="14" t="s">
        <v>117</v>
      </c>
      <c r="G241" s="1380" t="s">
        <v>1826</v>
      </c>
      <c r="H241" s="20" t="s">
        <v>486</v>
      </c>
      <c r="I241" s="91"/>
      <c r="J241" s="91"/>
      <c r="K241" s="91"/>
      <c r="L241" s="91"/>
      <c r="M241" s="91"/>
      <c r="N241" s="91"/>
      <c r="O241" s="91"/>
      <c r="P241" s="91">
        <v>100000</v>
      </c>
      <c r="Q241" s="91">
        <f t="shared" si="42"/>
        <v>100000</v>
      </c>
    </row>
    <row r="242" spans="2:17" ht="204.75" x14ac:dyDescent="0.25">
      <c r="B242" s="1523"/>
      <c r="C242" s="207"/>
      <c r="D242" s="202">
        <v>20.29</v>
      </c>
      <c r="E242" s="39" t="s">
        <v>1847</v>
      </c>
      <c r="F242" s="29" t="s">
        <v>117</v>
      </c>
      <c r="G242" s="1383" t="s">
        <v>1827</v>
      </c>
      <c r="H242" s="124" t="s">
        <v>486</v>
      </c>
      <c r="I242" s="692"/>
      <c r="J242" s="692"/>
      <c r="K242" s="692"/>
      <c r="L242" s="692"/>
      <c r="M242" s="692"/>
      <c r="N242" s="692"/>
      <c r="O242" s="692"/>
      <c r="P242" s="692">
        <v>100000</v>
      </c>
      <c r="Q242" s="692">
        <f t="shared" si="42"/>
        <v>100000</v>
      </c>
    </row>
    <row r="243" spans="2:17" ht="173.25" customHeight="1" x14ac:dyDescent="0.25">
      <c r="B243" s="1522"/>
      <c r="C243" s="199"/>
      <c r="D243" s="1229">
        <v>20.3</v>
      </c>
      <c r="E243" s="22" t="s">
        <v>1848</v>
      </c>
      <c r="F243" s="14" t="s">
        <v>117</v>
      </c>
      <c r="G243" s="1380" t="s">
        <v>1828</v>
      </c>
      <c r="H243" s="20" t="s">
        <v>486</v>
      </c>
      <c r="I243" s="91"/>
      <c r="J243" s="91"/>
      <c r="K243" s="91"/>
      <c r="L243" s="91"/>
      <c r="M243" s="91"/>
      <c r="N243" s="91"/>
      <c r="O243" s="91"/>
      <c r="P243" s="91">
        <v>100000</v>
      </c>
      <c r="Q243" s="91">
        <f t="shared" si="42"/>
        <v>100000</v>
      </c>
    </row>
    <row r="244" spans="2:17" ht="94.5" x14ac:dyDescent="0.25">
      <c r="B244" s="1523"/>
      <c r="C244" s="207"/>
      <c r="D244" s="202">
        <v>20.309999999999999</v>
      </c>
      <c r="E244" s="39" t="s">
        <v>1792</v>
      </c>
      <c r="F244" s="29" t="s">
        <v>117</v>
      </c>
      <c r="G244" s="1383" t="s">
        <v>1829</v>
      </c>
      <c r="H244" s="124" t="s">
        <v>486</v>
      </c>
      <c r="I244" s="692"/>
      <c r="J244" s="692"/>
      <c r="K244" s="692"/>
      <c r="L244" s="692"/>
      <c r="M244" s="692"/>
      <c r="N244" s="692"/>
      <c r="O244" s="692"/>
      <c r="P244" s="692">
        <v>35560</v>
      </c>
      <c r="Q244" s="692">
        <f t="shared" si="42"/>
        <v>35560</v>
      </c>
    </row>
    <row r="245" spans="2:17" ht="110.25" x14ac:dyDescent="0.25">
      <c r="B245" s="1523"/>
      <c r="C245" s="199"/>
      <c r="D245" s="1229">
        <v>20.32</v>
      </c>
      <c r="E245" s="22" t="s">
        <v>1793</v>
      </c>
      <c r="F245" s="14" t="s">
        <v>117</v>
      </c>
      <c r="G245" s="1380" t="s">
        <v>1830</v>
      </c>
      <c r="H245" s="20" t="s">
        <v>486</v>
      </c>
      <c r="I245" s="91"/>
      <c r="J245" s="91"/>
      <c r="K245" s="91"/>
      <c r="L245" s="91"/>
      <c r="M245" s="91"/>
      <c r="N245" s="91"/>
      <c r="O245" s="91"/>
      <c r="P245" s="91">
        <v>35555</v>
      </c>
      <c r="Q245" s="91">
        <f t="shared" si="42"/>
        <v>35555</v>
      </c>
    </row>
    <row r="246" spans="2:17" ht="110.25" x14ac:dyDescent="0.25">
      <c r="B246" s="1523"/>
      <c r="C246" s="199"/>
      <c r="D246" s="170">
        <v>20.329999999999998</v>
      </c>
      <c r="E246" s="22" t="s">
        <v>1849</v>
      </c>
      <c r="F246" s="14" t="s">
        <v>117</v>
      </c>
      <c r="G246" s="1380" t="s">
        <v>1831</v>
      </c>
      <c r="H246" s="20" t="s">
        <v>486</v>
      </c>
      <c r="I246" s="91"/>
      <c r="J246" s="91"/>
      <c r="K246" s="91"/>
      <c r="L246" s="91"/>
      <c r="M246" s="91"/>
      <c r="N246" s="91"/>
      <c r="O246" s="91"/>
      <c r="P246" s="91">
        <v>35555</v>
      </c>
      <c r="Q246" s="91">
        <f t="shared" si="42"/>
        <v>35555</v>
      </c>
    </row>
    <row r="247" spans="2:17" ht="94.5" x14ac:dyDescent="0.25">
      <c r="B247" s="1522"/>
      <c r="C247" s="199"/>
      <c r="D247" s="1229">
        <v>20.34</v>
      </c>
      <c r="E247" s="22" t="s">
        <v>1795</v>
      </c>
      <c r="F247" s="14" t="s">
        <v>117</v>
      </c>
      <c r="G247" s="1380" t="s">
        <v>1832</v>
      </c>
      <c r="H247" s="20" t="s">
        <v>486</v>
      </c>
      <c r="I247" s="91"/>
      <c r="J247" s="91"/>
      <c r="K247" s="91"/>
      <c r="L247" s="91"/>
      <c r="M247" s="91"/>
      <c r="N247" s="91"/>
      <c r="O247" s="91"/>
      <c r="P247" s="91">
        <v>35555</v>
      </c>
      <c r="Q247" s="91">
        <f t="shared" si="42"/>
        <v>35555</v>
      </c>
    </row>
    <row r="248" spans="2:17" ht="110.25" x14ac:dyDescent="0.25">
      <c r="B248" s="1523"/>
      <c r="C248" s="199"/>
      <c r="D248" s="170">
        <v>20.350000000000001</v>
      </c>
      <c r="E248" s="22" t="s">
        <v>1796</v>
      </c>
      <c r="F248" s="14" t="s">
        <v>117</v>
      </c>
      <c r="G248" s="1380" t="s">
        <v>1833</v>
      </c>
      <c r="H248" s="20" t="s">
        <v>486</v>
      </c>
      <c r="I248" s="91"/>
      <c r="J248" s="91"/>
      <c r="K248" s="91"/>
      <c r="L248" s="91"/>
      <c r="M248" s="91"/>
      <c r="N248" s="91"/>
      <c r="O248" s="91"/>
      <c r="P248" s="91">
        <v>35555</v>
      </c>
      <c r="Q248" s="91">
        <f t="shared" si="42"/>
        <v>35555</v>
      </c>
    </row>
    <row r="249" spans="2:17" ht="127.5" customHeight="1" x14ac:dyDescent="0.25">
      <c r="B249" s="1523"/>
      <c r="C249" s="199"/>
      <c r="D249" s="1229">
        <v>20.3599999999999</v>
      </c>
      <c r="E249" s="22" t="s">
        <v>1797</v>
      </c>
      <c r="F249" s="14" t="s">
        <v>117</v>
      </c>
      <c r="G249" s="1380" t="s">
        <v>1834</v>
      </c>
      <c r="H249" s="20" t="s">
        <v>486</v>
      </c>
      <c r="I249" s="91"/>
      <c r="J249" s="91"/>
      <c r="K249" s="91"/>
      <c r="L249" s="91"/>
      <c r="M249" s="91"/>
      <c r="N249" s="91"/>
      <c r="O249" s="91"/>
      <c r="P249" s="91">
        <v>35555</v>
      </c>
      <c r="Q249" s="91">
        <f t="shared" si="42"/>
        <v>35555</v>
      </c>
    </row>
    <row r="250" spans="2:17" ht="110.25" x14ac:dyDescent="0.25">
      <c r="B250" s="1522"/>
      <c r="C250" s="199"/>
      <c r="D250" s="170">
        <v>20.369999999999902</v>
      </c>
      <c r="E250" s="22" t="s">
        <v>1843</v>
      </c>
      <c r="F250" s="14" t="s">
        <v>117</v>
      </c>
      <c r="G250" s="1380" t="s">
        <v>1835</v>
      </c>
      <c r="H250" s="20" t="s">
        <v>486</v>
      </c>
      <c r="I250" s="91"/>
      <c r="J250" s="91"/>
      <c r="K250" s="91"/>
      <c r="L250" s="91"/>
      <c r="M250" s="91"/>
      <c r="N250" s="91"/>
      <c r="O250" s="91"/>
      <c r="P250" s="91">
        <v>35555</v>
      </c>
      <c r="Q250" s="91">
        <f t="shared" si="42"/>
        <v>35555</v>
      </c>
    </row>
    <row r="251" spans="2:17" ht="110.25" x14ac:dyDescent="0.25">
      <c r="B251" s="1523"/>
      <c r="C251" s="207"/>
      <c r="D251" s="1382">
        <v>20.3799999999999</v>
      </c>
      <c r="E251" s="39" t="s">
        <v>1799</v>
      </c>
      <c r="F251" s="29" t="s">
        <v>117</v>
      </c>
      <c r="G251" s="1383" t="s">
        <v>1836</v>
      </c>
      <c r="H251" s="124" t="s">
        <v>486</v>
      </c>
      <c r="I251" s="692"/>
      <c r="J251" s="692"/>
      <c r="K251" s="692"/>
      <c r="L251" s="692"/>
      <c r="M251" s="692"/>
      <c r="N251" s="692"/>
      <c r="O251" s="692"/>
      <c r="P251" s="692">
        <v>35555</v>
      </c>
      <c r="Q251" s="692">
        <f t="shared" si="42"/>
        <v>35555</v>
      </c>
    </row>
    <row r="252" spans="2:17" ht="110.25" x14ac:dyDescent="0.25">
      <c r="B252" s="1523"/>
      <c r="C252" s="199"/>
      <c r="D252" s="170">
        <v>20.389999999999901</v>
      </c>
      <c r="E252" s="22" t="s">
        <v>1800</v>
      </c>
      <c r="F252" s="14" t="s">
        <v>117</v>
      </c>
      <c r="G252" s="1380" t="s">
        <v>1837</v>
      </c>
      <c r="H252" s="20" t="s">
        <v>486</v>
      </c>
      <c r="I252" s="91"/>
      <c r="J252" s="91"/>
      <c r="K252" s="91"/>
      <c r="L252" s="91"/>
      <c r="M252" s="91"/>
      <c r="N252" s="91"/>
      <c r="O252" s="91"/>
      <c r="P252" s="91">
        <v>35555</v>
      </c>
      <c r="Q252" s="91">
        <f t="shared" si="42"/>
        <v>35555</v>
      </c>
    </row>
    <row r="253" spans="2:17" ht="173.25" x14ac:dyDescent="0.25">
      <c r="B253" s="1522"/>
      <c r="C253" s="199"/>
      <c r="D253" s="1229">
        <v>20.399999999999899</v>
      </c>
      <c r="E253" s="22" t="s">
        <v>1801</v>
      </c>
      <c r="F253" s="14" t="s">
        <v>117</v>
      </c>
      <c r="G253" s="1380" t="s">
        <v>1838</v>
      </c>
      <c r="H253" s="20" t="s">
        <v>486</v>
      </c>
      <c r="I253" s="91"/>
      <c r="J253" s="91"/>
      <c r="K253" s="91"/>
      <c r="L253" s="91"/>
      <c r="M253" s="91"/>
      <c r="N253" s="91"/>
      <c r="O253" s="91"/>
      <c r="P253" s="91">
        <v>420000</v>
      </c>
      <c r="Q253" s="91">
        <f t="shared" si="42"/>
        <v>420000</v>
      </c>
    </row>
  </sheetData>
  <mergeCells count="3">
    <mergeCell ref="B1:Q1"/>
    <mergeCell ref="C3:E3"/>
    <mergeCell ref="B4:E4"/>
  </mergeCells>
  <pageMargins left="0.59055118110236227" right="0.5118110236220472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288"/>
  <sheetViews>
    <sheetView zoomScale="110" zoomScaleNormal="110" workbookViewId="0">
      <selection activeCell="T12" sqref="T12"/>
    </sheetView>
  </sheetViews>
  <sheetFormatPr defaultColWidth="9" defaultRowHeight="18.75" x14ac:dyDescent="0.3"/>
  <cols>
    <col min="1" max="1" width="4.625" style="1" customWidth="1"/>
    <col min="2" max="2" width="3.75" style="1516" hidden="1" customWidth="1"/>
    <col min="3" max="3" width="2.375" style="6" customWidth="1"/>
    <col min="4" max="4" width="4.5" style="6" customWidth="1"/>
    <col min="5" max="5" width="28.75" style="3" customWidth="1"/>
    <col min="6" max="6" width="6.625" style="8" hidden="1" customWidth="1"/>
    <col min="7" max="7" width="13.875" style="4" customWidth="1"/>
    <col min="8" max="8" width="12.5" style="7" customWidth="1"/>
    <col min="9" max="9" width="9.25" style="380" hidden="1" customWidth="1"/>
    <col min="10" max="10" width="8.75" style="380" hidden="1" customWidth="1"/>
    <col min="11" max="11" width="9.875" style="380" hidden="1" customWidth="1"/>
    <col min="12" max="13" width="9.5" style="380" hidden="1" customWidth="1"/>
    <col min="14" max="14" width="8.75" style="380" hidden="1" customWidth="1"/>
    <col min="15" max="15" width="6.75" style="380" hidden="1" customWidth="1"/>
    <col min="16" max="16" width="9.875" style="380" hidden="1" customWidth="1"/>
    <col min="17" max="17" width="12" style="380" customWidth="1"/>
    <col min="18" max="16384" width="9" style="1"/>
  </cols>
  <sheetData>
    <row r="1" spans="2:17" s="138" customFormat="1" ht="6.75" customHeight="1" thickBot="1" x14ac:dyDescent="0.35">
      <c r="B1" s="538"/>
      <c r="C1" s="538"/>
      <c r="D1" s="538"/>
      <c r="E1" s="459"/>
      <c r="F1" s="460"/>
      <c r="G1" s="321"/>
      <c r="H1" s="321"/>
      <c r="I1" s="321"/>
      <c r="J1" s="457"/>
      <c r="K1" s="457"/>
      <c r="L1" s="457"/>
      <c r="M1" s="457"/>
      <c r="N1" s="457"/>
      <c r="O1" s="457"/>
      <c r="P1" s="457"/>
      <c r="Q1" s="457"/>
    </row>
    <row r="2" spans="2:17" s="235" customFormat="1" ht="20.25" thickTop="1" thickBot="1" x14ac:dyDescent="0.35">
      <c r="B2" s="237"/>
      <c r="C2" s="237"/>
      <c r="D2" s="237"/>
      <c r="E2" s="237"/>
      <c r="F2" s="237"/>
      <c r="G2" s="1652" t="s">
        <v>1765</v>
      </c>
      <c r="H2" s="1653"/>
      <c r="I2" s="1653"/>
      <c r="J2" s="1653"/>
      <c r="K2" s="1653"/>
      <c r="L2" s="1653"/>
      <c r="M2" s="1653"/>
      <c r="N2" s="1653"/>
      <c r="O2" s="1653"/>
      <c r="P2" s="1653"/>
      <c r="Q2" s="1654"/>
    </row>
    <row r="3" spans="2:17" s="235" customFormat="1" ht="27" customHeight="1" thickTop="1" x14ac:dyDescent="0.3">
      <c r="C3" s="237" t="s">
        <v>470</v>
      </c>
      <c r="D3" s="237"/>
      <c r="E3" s="237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239"/>
    </row>
    <row r="4" spans="2:17" x14ac:dyDescent="0.3">
      <c r="C4" s="237" t="s">
        <v>471</v>
      </c>
      <c r="D4" s="237"/>
      <c r="E4" s="237"/>
      <c r="F4" s="240"/>
      <c r="G4" s="241"/>
      <c r="H4" s="241"/>
      <c r="I4" s="242"/>
      <c r="J4" s="240"/>
      <c r="K4" s="240"/>
      <c r="L4" s="240"/>
      <c r="M4" s="240"/>
      <c r="N4" s="240"/>
      <c r="O4" s="240"/>
      <c r="P4" s="240"/>
      <c r="Q4" s="243"/>
    </row>
    <row r="5" spans="2:17" s="235" customFormat="1" x14ac:dyDescent="0.3">
      <c r="C5" s="237" t="s">
        <v>145</v>
      </c>
      <c r="D5" s="237"/>
      <c r="E5" s="237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239"/>
    </row>
    <row r="6" spans="2:17" x14ac:dyDescent="0.3">
      <c r="C6" s="1516" t="s">
        <v>144</v>
      </c>
      <c r="D6" s="1516"/>
      <c r="E6" s="1516"/>
      <c r="F6" s="240"/>
      <c r="G6" s="241"/>
      <c r="H6" s="241"/>
      <c r="I6" s="242"/>
      <c r="J6" s="240"/>
      <c r="K6" s="240"/>
      <c r="L6" s="240"/>
      <c r="M6" s="240"/>
      <c r="N6" s="240"/>
      <c r="O6" s="240"/>
      <c r="P6" s="240"/>
      <c r="Q6" s="243"/>
    </row>
    <row r="7" spans="2:17" s="235" customFormat="1" x14ac:dyDescent="0.3">
      <c r="C7" s="153" t="s">
        <v>143</v>
      </c>
      <c r="D7" s="153"/>
      <c r="E7" s="153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239"/>
    </row>
    <row r="8" spans="2:17" x14ac:dyDescent="0.3">
      <c r="C8" s="153" t="s">
        <v>142</v>
      </c>
      <c r="D8" s="153"/>
      <c r="E8" s="153"/>
      <c r="F8" s="240"/>
      <c r="G8" s="241"/>
      <c r="H8" s="241"/>
      <c r="I8" s="242"/>
      <c r="J8" s="240"/>
      <c r="K8" s="240"/>
      <c r="L8" s="240"/>
      <c r="M8" s="240"/>
      <c r="N8" s="240"/>
      <c r="O8" s="240"/>
      <c r="P8" s="240"/>
      <c r="Q8" s="243"/>
    </row>
    <row r="9" spans="2:17" s="235" customFormat="1" x14ac:dyDescent="0.3">
      <c r="C9" s="153" t="s">
        <v>141</v>
      </c>
      <c r="D9" s="153"/>
      <c r="E9" s="153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239"/>
    </row>
    <row r="10" spans="2:17" x14ac:dyDescent="0.3">
      <c r="C10" s="153" t="s">
        <v>140</v>
      </c>
      <c r="D10" s="153"/>
      <c r="E10" s="153"/>
      <c r="F10" s="240"/>
      <c r="G10" s="241"/>
      <c r="H10" s="241"/>
      <c r="I10" s="242"/>
      <c r="J10" s="240"/>
      <c r="K10" s="240"/>
      <c r="L10" s="240"/>
      <c r="M10" s="240"/>
      <c r="N10" s="240"/>
      <c r="O10" s="240"/>
      <c r="P10" s="240"/>
      <c r="Q10" s="243"/>
    </row>
    <row r="11" spans="2:17" s="235" customFormat="1" x14ac:dyDescent="0.3">
      <c r="C11" s="153" t="s">
        <v>139</v>
      </c>
      <c r="D11" s="153"/>
      <c r="E11" s="153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239"/>
    </row>
    <row r="12" spans="2:17" x14ac:dyDescent="0.3">
      <c r="C12" s="153" t="s">
        <v>138</v>
      </c>
      <c r="D12" s="153"/>
      <c r="E12" s="153"/>
      <c r="F12" s="240"/>
      <c r="G12" s="241"/>
      <c r="H12" s="241"/>
      <c r="I12" s="242"/>
      <c r="J12" s="240"/>
      <c r="K12" s="240"/>
      <c r="L12" s="240"/>
      <c r="M12" s="240"/>
      <c r="N12" s="240"/>
      <c r="O12" s="240"/>
      <c r="P12" s="240"/>
      <c r="Q12" s="243"/>
    </row>
    <row r="13" spans="2:17" s="235" customFormat="1" x14ac:dyDescent="0.3">
      <c r="C13" s="153" t="s">
        <v>137</v>
      </c>
      <c r="D13" s="153"/>
      <c r="E13" s="153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239"/>
    </row>
    <row r="14" spans="2:17" s="175" customFormat="1" ht="18.75" customHeight="1" x14ac:dyDescent="0.3">
      <c r="C14" s="245" t="s">
        <v>136</v>
      </c>
      <c r="D14" s="245"/>
      <c r="E14" s="245"/>
      <c r="F14" s="240"/>
      <c r="G14" s="241"/>
      <c r="H14" s="241"/>
      <c r="I14" s="246"/>
      <c r="J14" s="240"/>
      <c r="K14" s="240"/>
      <c r="L14" s="240"/>
      <c r="M14" s="240"/>
      <c r="N14" s="240"/>
      <c r="O14" s="240"/>
      <c r="P14" s="240"/>
      <c r="Q14" s="243"/>
    </row>
    <row r="15" spans="2:17" ht="15" customHeight="1" x14ac:dyDescent="0.3">
      <c r="B15" s="244"/>
      <c r="C15" s="240"/>
      <c r="D15" s="281"/>
      <c r="E15" s="246"/>
      <c r="F15" s="240"/>
      <c r="G15" s="241"/>
      <c r="H15" s="4"/>
      <c r="I15" s="240"/>
      <c r="J15" s="240"/>
      <c r="K15" s="240"/>
      <c r="L15" s="240"/>
      <c r="M15" s="240"/>
      <c r="N15" s="240"/>
      <c r="O15" s="240"/>
      <c r="P15" s="240"/>
      <c r="Q15" s="240"/>
    </row>
    <row r="16" spans="2:17" s="1016" customFormat="1" ht="33" customHeight="1" x14ac:dyDescent="0.2">
      <c r="B16" s="248" t="s">
        <v>38</v>
      </c>
      <c r="C16" s="1660" t="s">
        <v>40</v>
      </c>
      <c r="D16" s="1661"/>
      <c r="E16" s="1662"/>
      <c r="F16" s="248" t="s">
        <v>36</v>
      </c>
      <c r="G16" s="1515" t="s">
        <v>39</v>
      </c>
      <c r="H16" s="250" t="s">
        <v>9</v>
      </c>
      <c r="I16" s="251" t="s">
        <v>10</v>
      </c>
      <c r="J16" s="252" t="s">
        <v>11</v>
      </c>
      <c r="K16" s="252" t="s">
        <v>12</v>
      </c>
      <c r="L16" s="252" t="s">
        <v>13</v>
      </c>
      <c r="M16" s="252" t="s">
        <v>14</v>
      </c>
      <c r="N16" s="252" t="s">
        <v>168</v>
      </c>
      <c r="O16" s="252" t="s">
        <v>18</v>
      </c>
      <c r="P16" s="252" t="s">
        <v>92</v>
      </c>
      <c r="Q16" s="251" t="s">
        <v>113</v>
      </c>
    </row>
    <row r="17" spans="1:17" s="2" customFormat="1" ht="18" customHeight="1" x14ac:dyDescent="0.3">
      <c r="C17" s="221" t="s">
        <v>72</v>
      </c>
      <c r="D17" s="222"/>
      <c r="E17" s="223"/>
      <c r="F17" s="528"/>
      <c r="G17" s="253"/>
      <c r="H17" s="429"/>
      <c r="I17" s="1386">
        <f>SUM(I18+I159+I171+I186+I193+I225)</f>
        <v>111600</v>
      </c>
      <c r="J17" s="1386">
        <f t="shared" ref="J17:O17" si="0">SUM(J18+J159+J171+J186+J193+J225)</f>
        <v>480160</v>
      </c>
      <c r="K17" s="1386">
        <f t="shared" si="0"/>
        <v>1434897</v>
      </c>
      <c r="L17" s="1386">
        <f t="shared" si="0"/>
        <v>2728970</v>
      </c>
      <c r="M17" s="1386">
        <f t="shared" si="0"/>
        <v>416473</v>
      </c>
      <c r="N17" s="1386">
        <f t="shared" si="0"/>
        <v>310000</v>
      </c>
      <c r="O17" s="1386">
        <f t="shared" si="0"/>
        <v>90000</v>
      </c>
      <c r="P17" s="1386">
        <f>SUM(P18+P159+P171+P186+P193+P225)</f>
        <v>6440000</v>
      </c>
      <c r="Q17" s="1386">
        <f>SUM(Q18+Q159+Q171+Q186+Q193+Q225)</f>
        <v>12012100</v>
      </c>
    </row>
    <row r="18" spans="1:17" x14ac:dyDescent="0.3">
      <c r="B18" s="256" t="s">
        <v>1485</v>
      </c>
      <c r="C18" s="1233" t="s">
        <v>15</v>
      </c>
      <c r="D18" s="271"/>
      <c r="E18" s="441"/>
      <c r="F18" s="1561"/>
      <c r="G18" s="273"/>
      <c r="H18" s="346"/>
      <c r="I18" s="1464">
        <f t="shared" ref="I18:Q18" si="1">I19+I47+I53+I60+I63+I68+I85+I132+I152</f>
        <v>0</v>
      </c>
      <c r="J18" s="1464">
        <f t="shared" si="1"/>
        <v>352360</v>
      </c>
      <c r="K18" s="1464">
        <f t="shared" si="1"/>
        <v>1205240</v>
      </c>
      <c r="L18" s="1464">
        <f t="shared" si="1"/>
        <v>1820068</v>
      </c>
      <c r="M18" s="1464">
        <f t="shared" si="1"/>
        <v>416473</v>
      </c>
      <c r="N18" s="1464">
        <f t="shared" si="1"/>
        <v>10000</v>
      </c>
      <c r="O18" s="1464">
        <f t="shared" si="1"/>
        <v>0</v>
      </c>
      <c r="P18" s="1415">
        <f t="shared" si="1"/>
        <v>0</v>
      </c>
      <c r="Q18" s="1464">
        <f t="shared" si="1"/>
        <v>3804141</v>
      </c>
    </row>
    <row r="19" spans="1:17" ht="19.5" customHeight="1" x14ac:dyDescent="0.3">
      <c r="B19" s="262"/>
      <c r="C19" s="1387" t="s">
        <v>37</v>
      </c>
      <c r="D19" s="1246" t="s">
        <v>1</v>
      </c>
      <c r="E19" s="1481"/>
      <c r="F19" s="1419"/>
      <c r="G19" s="1237"/>
      <c r="H19" s="1420"/>
      <c r="I19" s="385">
        <f>SUM(I20:I46)</f>
        <v>0</v>
      </c>
      <c r="J19" s="385">
        <f>SUM(J20:J46)</f>
        <v>72480</v>
      </c>
      <c r="K19" s="385">
        <f t="shared" ref="K19:P19" si="2">SUM(K20:K46)</f>
        <v>505680</v>
      </c>
      <c r="L19" s="385">
        <f t="shared" si="2"/>
        <v>181060</v>
      </c>
      <c r="M19" s="385">
        <f t="shared" si="2"/>
        <v>0</v>
      </c>
      <c r="N19" s="385">
        <f t="shared" si="2"/>
        <v>0</v>
      </c>
      <c r="O19" s="385">
        <f t="shared" si="2"/>
        <v>0</v>
      </c>
      <c r="P19" s="385">
        <f t="shared" si="2"/>
        <v>0</v>
      </c>
      <c r="Q19" s="261">
        <f>SUM(Q20:Q46)</f>
        <v>759220</v>
      </c>
    </row>
    <row r="20" spans="1:17" ht="56.25" customHeight="1" x14ac:dyDescent="0.3">
      <c r="A20" s="219"/>
      <c r="B20" s="262"/>
      <c r="C20" s="135"/>
      <c r="D20" s="135">
        <v>1.1000000000000001</v>
      </c>
      <c r="E20" s="136" t="s">
        <v>1971</v>
      </c>
      <c r="F20" s="137">
        <v>6</v>
      </c>
      <c r="G20" s="334" t="s">
        <v>35</v>
      </c>
      <c r="H20" s="7" t="s">
        <v>486</v>
      </c>
      <c r="J20" s="380">
        <v>15000</v>
      </c>
      <c r="K20" s="380">
        <v>30000</v>
      </c>
      <c r="L20" s="380">
        <v>55000</v>
      </c>
      <c r="Q20" s="413">
        <f>SUM(I20:P20)</f>
        <v>100000</v>
      </c>
    </row>
    <row r="21" spans="1:17" ht="55.5" customHeight="1" x14ac:dyDescent="0.3">
      <c r="A21" s="219"/>
      <c r="B21" s="262"/>
      <c r="C21" s="135"/>
      <c r="D21" s="135">
        <v>1.2</v>
      </c>
      <c r="E21" s="136" t="s">
        <v>1110</v>
      </c>
      <c r="F21" s="137" t="s">
        <v>47</v>
      </c>
      <c r="G21" s="334" t="s">
        <v>35</v>
      </c>
      <c r="H21" s="7" t="s">
        <v>1111</v>
      </c>
      <c r="K21" s="380">
        <v>40000</v>
      </c>
      <c r="L21" s="380">
        <v>30000</v>
      </c>
      <c r="Q21" s="413">
        <f t="shared" ref="Q21:Q45" si="3">SUM(I21:P21)</f>
        <v>70000</v>
      </c>
    </row>
    <row r="22" spans="1:17" ht="38.25" customHeight="1" x14ac:dyDescent="0.3">
      <c r="A22" s="219"/>
      <c r="B22" s="262"/>
      <c r="C22" s="135"/>
      <c r="D22" s="135">
        <v>1.3</v>
      </c>
      <c r="E22" s="136" t="s">
        <v>1112</v>
      </c>
      <c r="F22" s="137" t="s">
        <v>47</v>
      </c>
      <c r="G22" s="334" t="s">
        <v>35</v>
      </c>
      <c r="H22" s="7" t="s">
        <v>1113</v>
      </c>
      <c r="K22" s="380">
        <v>10800</v>
      </c>
      <c r="L22" s="380">
        <v>9200</v>
      </c>
      <c r="Q22" s="413">
        <f t="shared" si="3"/>
        <v>20000</v>
      </c>
    </row>
    <row r="23" spans="1:17" ht="58.5" customHeight="1" x14ac:dyDescent="0.3">
      <c r="A23" s="219"/>
      <c r="B23" s="262"/>
      <c r="C23" s="135"/>
      <c r="D23" s="135">
        <v>1.4</v>
      </c>
      <c r="E23" s="136" t="s">
        <v>1114</v>
      </c>
      <c r="F23" s="137">
        <v>6</v>
      </c>
      <c r="G23" s="334" t="s">
        <v>35</v>
      </c>
      <c r="H23" s="79" t="s">
        <v>1115</v>
      </c>
      <c r="J23" s="380">
        <v>3600</v>
      </c>
      <c r="K23" s="380">
        <v>7600</v>
      </c>
      <c r="L23" s="380">
        <v>13800</v>
      </c>
      <c r="Q23" s="413">
        <f t="shared" si="3"/>
        <v>25000</v>
      </c>
    </row>
    <row r="24" spans="1:17" ht="41.25" customHeight="1" x14ac:dyDescent="0.3">
      <c r="A24" s="219"/>
      <c r="B24" s="262"/>
      <c r="C24" s="579"/>
      <c r="D24" s="579">
        <v>1.5</v>
      </c>
      <c r="E24" s="580" t="s">
        <v>1982</v>
      </c>
      <c r="F24" s="581"/>
      <c r="G24" s="582"/>
      <c r="H24" s="1545"/>
      <c r="I24" s="1546"/>
      <c r="J24" s="1546"/>
      <c r="K24" s="1546"/>
      <c r="L24" s="1546"/>
      <c r="M24" s="1546"/>
      <c r="N24" s="1546"/>
      <c r="O24" s="1546"/>
      <c r="P24" s="1546"/>
      <c r="Q24" s="1536"/>
    </row>
    <row r="25" spans="1:17" ht="37.5" customHeight="1" x14ac:dyDescent="0.3">
      <c r="A25" s="219"/>
      <c r="B25" s="262"/>
      <c r="C25" s="135"/>
      <c r="D25" s="135"/>
      <c r="E25" s="136" t="s">
        <v>1972</v>
      </c>
      <c r="F25" s="137" t="s">
        <v>358</v>
      </c>
      <c r="G25" s="334" t="s">
        <v>35</v>
      </c>
      <c r="H25" s="1547" t="s">
        <v>1117</v>
      </c>
      <c r="L25" s="380">
        <v>10000</v>
      </c>
      <c r="Q25" s="413">
        <f t="shared" si="3"/>
        <v>10000</v>
      </c>
    </row>
    <row r="26" spans="1:17" ht="39" customHeight="1" x14ac:dyDescent="0.3">
      <c r="A26" s="219"/>
      <c r="B26" s="1534"/>
      <c r="C26" s="268"/>
      <c r="D26" s="268"/>
      <c r="E26" s="352" t="s">
        <v>1118</v>
      </c>
      <c r="F26" s="353" t="s">
        <v>358</v>
      </c>
      <c r="G26" s="337" t="s">
        <v>35</v>
      </c>
      <c r="H26" s="1563" t="s">
        <v>1119</v>
      </c>
      <c r="I26" s="397"/>
      <c r="J26" s="397"/>
      <c r="K26" s="397"/>
      <c r="L26" s="397">
        <v>10000</v>
      </c>
      <c r="M26" s="397"/>
      <c r="N26" s="397"/>
      <c r="O26" s="397"/>
      <c r="P26" s="397"/>
      <c r="Q26" s="417">
        <f t="shared" si="3"/>
        <v>10000</v>
      </c>
    </row>
    <row r="27" spans="1:17" ht="78" customHeight="1" x14ac:dyDescent="0.3">
      <c r="A27" s="219"/>
      <c r="B27" s="262"/>
      <c r="C27" s="579"/>
      <c r="D27" s="579">
        <v>1.6</v>
      </c>
      <c r="E27" s="580" t="s">
        <v>1974</v>
      </c>
      <c r="F27" s="581"/>
      <c r="G27" s="582"/>
      <c r="H27" s="1545"/>
      <c r="I27" s="1546"/>
      <c r="J27" s="1546"/>
      <c r="K27" s="1546"/>
      <c r="L27" s="1546"/>
      <c r="M27" s="1546"/>
      <c r="N27" s="1546"/>
      <c r="O27" s="1546"/>
      <c r="P27" s="1546"/>
      <c r="Q27" s="1536"/>
    </row>
    <row r="28" spans="1:17" ht="39" customHeight="1" x14ac:dyDescent="0.3">
      <c r="A28" s="219"/>
      <c r="B28" s="262"/>
      <c r="C28" s="135"/>
      <c r="D28" s="135"/>
      <c r="E28" s="136" t="s">
        <v>1120</v>
      </c>
      <c r="F28" s="137">
        <v>6</v>
      </c>
      <c r="G28" s="334" t="s">
        <v>35</v>
      </c>
      <c r="H28" s="79" t="s">
        <v>1121</v>
      </c>
      <c r="J28" s="380">
        <v>7200</v>
      </c>
      <c r="K28" s="380">
        <v>7600</v>
      </c>
      <c r="L28" s="380">
        <v>5200</v>
      </c>
      <c r="Q28" s="413">
        <f t="shared" si="3"/>
        <v>20000</v>
      </c>
    </row>
    <row r="29" spans="1:17" ht="37.5" customHeight="1" x14ac:dyDescent="0.3">
      <c r="A29" s="219"/>
      <c r="B29" s="262"/>
      <c r="C29" s="135"/>
      <c r="D29" s="135"/>
      <c r="E29" s="136" t="s">
        <v>1122</v>
      </c>
      <c r="F29" s="137">
        <v>6</v>
      </c>
      <c r="G29" s="334" t="s">
        <v>35</v>
      </c>
      <c r="H29" s="79" t="s">
        <v>1123</v>
      </c>
      <c r="J29" s="380">
        <v>7200</v>
      </c>
      <c r="K29" s="380">
        <v>7600</v>
      </c>
      <c r="L29" s="380">
        <v>5200</v>
      </c>
      <c r="Q29" s="413">
        <f t="shared" si="3"/>
        <v>20000</v>
      </c>
    </row>
    <row r="30" spans="1:17" ht="56.25" customHeight="1" x14ac:dyDescent="0.3">
      <c r="A30" s="219"/>
      <c r="B30" s="262"/>
      <c r="C30" s="135"/>
      <c r="D30" s="135">
        <v>1.7</v>
      </c>
      <c r="E30" s="136" t="s">
        <v>1124</v>
      </c>
      <c r="F30" s="137">
        <v>6</v>
      </c>
      <c r="G30" s="334" t="s">
        <v>35</v>
      </c>
      <c r="H30" s="7" t="s">
        <v>486</v>
      </c>
      <c r="J30" s="380">
        <v>15000</v>
      </c>
      <c r="Q30" s="413">
        <f t="shared" si="3"/>
        <v>15000</v>
      </c>
    </row>
    <row r="31" spans="1:17" ht="57.75" customHeight="1" x14ac:dyDescent="0.3">
      <c r="A31" s="219"/>
      <c r="B31" s="262"/>
      <c r="C31" s="135"/>
      <c r="D31" s="135">
        <v>1.8</v>
      </c>
      <c r="E31" s="136" t="s">
        <v>1125</v>
      </c>
      <c r="F31" s="137">
        <v>6</v>
      </c>
      <c r="G31" s="334" t="s">
        <v>337</v>
      </c>
      <c r="H31" s="7" t="s">
        <v>486</v>
      </c>
      <c r="K31" s="380">
        <v>88000</v>
      </c>
      <c r="Q31" s="413">
        <f t="shared" si="3"/>
        <v>88000</v>
      </c>
    </row>
    <row r="32" spans="1:17" ht="75.75" customHeight="1" x14ac:dyDescent="0.3">
      <c r="A32" s="219"/>
      <c r="B32" s="262"/>
      <c r="C32" s="135"/>
      <c r="D32" s="1471">
        <v>1.9</v>
      </c>
      <c r="E32" s="136" t="s">
        <v>1976</v>
      </c>
      <c r="F32" s="137">
        <v>6</v>
      </c>
      <c r="G32" s="334" t="s">
        <v>337</v>
      </c>
      <c r="H32" s="79" t="s">
        <v>1127</v>
      </c>
      <c r="J32" s="380">
        <v>3600</v>
      </c>
      <c r="K32" s="380">
        <v>4180</v>
      </c>
      <c r="L32" s="380">
        <v>12220</v>
      </c>
      <c r="Q32" s="413">
        <f t="shared" si="3"/>
        <v>20000</v>
      </c>
    </row>
    <row r="33" spans="1:17" ht="75.75" customHeight="1" x14ac:dyDescent="0.3">
      <c r="A33" s="219"/>
      <c r="B33" s="262"/>
      <c r="C33" s="135"/>
      <c r="D33" s="314">
        <v>1.1000000000000001</v>
      </c>
      <c r="E33" s="136" t="s">
        <v>1126</v>
      </c>
      <c r="F33" s="137">
        <v>6</v>
      </c>
      <c r="G33" s="334" t="s">
        <v>337</v>
      </c>
      <c r="H33" s="79" t="s">
        <v>1129</v>
      </c>
      <c r="J33" s="380">
        <v>3600</v>
      </c>
      <c r="K33" s="380">
        <v>4180</v>
      </c>
      <c r="L33" s="380">
        <v>4440</v>
      </c>
      <c r="Q33" s="413">
        <f t="shared" si="3"/>
        <v>12220</v>
      </c>
    </row>
    <row r="34" spans="1:17" ht="60" customHeight="1" x14ac:dyDescent="0.3">
      <c r="A34" s="219"/>
      <c r="B34" s="262"/>
      <c r="C34" s="135"/>
      <c r="D34" s="314">
        <v>1.1100000000000001</v>
      </c>
      <c r="E34" s="136" t="s">
        <v>1130</v>
      </c>
      <c r="F34" s="137">
        <v>6</v>
      </c>
      <c r="G34" s="334" t="s">
        <v>338</v>
      </c>
      <c r="H34" s="7" t="s">
        <v>486</v>
      </c>
      <c r="K34" s="380">
        <v>30000</v>
      </c>
      <c r="Q34" s="413">
        <f t="shared" si="3"/>
        <v>30000</v>
      </c>
    </row>
    <row r="35" spans="1:17" ht="41.25" customHeight="1" x14ac:dyDescent="0.3">
      <c r="A35" s="219"/>
      <c r="B35" s="262"/>
      <c r="C35" s="135"/>
      <c r="D35" s="314">
        <v>1.1200000000000001</v>
      </c>
      <c r="E35" s="136" t="s">
        <v>355</v>
      </c>
      <c r="F35" s="137">
        <v>6</v>
      </c>
      <c r="G35" s="334" t="s">
        <v>79</v>
      </c>
      <c r="H35" s="7" t="s">
        <v>486</v>
      </c>
      <c r="K35" s="380">
        <v>56000</v>
      </c>
      <c r="Q35" s="413">
        <f t="shared" si="3"/>
        <v>56000</v>
      </c>
    </row>
    <row r="36" spans="1:17" ht="37.5" customHeight="1" x14ac:dyDescent="0.3">
      <c r="A36" s="219"/>
      <c r="B36" s="262"/>
      <c r="C36" s="135"/>
      <c r="D36" s="314">
        <v>1.1299999999999999</v>
      </c>
      <c r="E36" s="136" t="s">
        <v>356</v>
      </c>
      <c r="F36" s="137">
        <v>6</v>
      </c>
      <c r="G36" s="334" t="s">
        <v>1131</v>
      </c>
      <c r="H36" s="7" t="s">
        <v>486</v>
      </c>
      <c r="K36" s="380">
        <v>24000</v>
      </c>
      <c r="Q36" s="413">
        <f t="shared" si="3"/>
        <v>24000</v>
      </c>
    </row>
    <row r="37" spans="1:17" ht="37.5" customHeight="1" x14ac:dyDescent="0.3">
      <c r="A37" s="219"/>
      <c r="B37" s="262"/>
      <c r="C37" s="135"/>
      <c r="D37" s="314">
        <v>1.1399999999999999</v>
      </c>
      <c r="E37" s="136" t="s">
        <v>357</v>
      </c>
      <c r="F37" s="137">
        <v>6</v>
      </c>
      <c r="G37" s="334" t="s">
        <v>74</v>
      </c>
      <c r="H37" s="7" t="s">
        <v>486</v>
      </c>
      <c r="K37" s="380">
        <v>20000</v>
      </c>
      <c r="Q37" s="413">
        <f t="shared" si="3"/>
        <v>20000</v>
      </c>
    </row>
    <row r="38" spans="1:17" ht="76.5" customHeight="1" x14ac:dyDescent="0.3">
      <c r="A38" s="219"/>
      <c r="B38" s="1534"/>
      <c r="C38" s="268"/>
      <c r="D38" s="269">
        <v>1.1499999999999999</v>
      </c>
      <c r="E38" s="352" t="s">
        <v>1132</v>
      </c>
      <c r="F38" s="353">
        <v>6</v>
      </c>
      <c r="G38" s="337" t="s">
        <v>1133</v>
      </c>
      <c r="H38" s="331" t="s">
        <v>486</v>
      </c>
      <c r="I38" s="397"/>
      <c r="J38" s="397"/>
      <c r="K38" s="397">
        <v>20000</v>
      </c>
      <c r="L38" s="397"/>
      <c r="M38" s="397"/>
      <c r="N38" s="397"/>
      <c r="O38" s="397"/>
      <c r="P38" s="397"/>
      <c r="Q38" s="417">
        <f t="shared" si="3"/>
        <v>20000</v>
      </c>
    </row>
    <row r="39" spans="1:17" ht="38.25" customHeight="1" x14ac:dyDescent="0.3">
      <c r="A39" s="219"/>
      <c r="B39" s="262"/>
      <c r="C39" s="135"/>
      <c r="D39" s="314">
        <v>1.1599999999999999</v>
      </c>
      <c r="E39" s="136" t="s">
        <v>339</v>
      </c>
      <c r="F39" s="137">
        <v>6</v>
      </c>
      <c r="G39" s="334" t="s">
        <v>76</v>
      </c>
      <c r="H39" s="7" t="s">
        <v>486</v>
      </c>
      <c r="J39" s="380">
        <v>6480</v>
      </c>
      <c r="K39" s="380">
        <v>29520</v>
      </c>
      <c r="Q39" s="413">
        <f t="shared" si="3"/>
        <v>36000</v>
      </c>
    </row>
    <row r="40" spans="1:17" ht="55.5" customHeight="1" x14ac:dyDescent="0.3">
      <c r="A40" s="219"/>
      <c r="B40" s="262"/>
      <c r="C40" s="135"/>
      <c r="D40" s="314">
        <v>1.17</v>
      </c>
      <c r="E40" s="136" t="s">
        <v>1134</v>
      </c>
      <c r="F40" s="137">
        <v>6</v>
      </c>
      <c r="G40" s="334" t="s">
        <v>340</v>
      </c>
      <c r="H40" s="7" t="s">
        <v>486</v>
      </c>
      <c r="K40" s="380">
        <v>40000</v>
      </c>
      <c r="Q40" s="413">
        <f t="shared" si="3"/>
        <v>40000</v>
      </c>
    </row>
    <row r="41" spans="1:17" ht="60" customHeight="1" x14ac:dyDescent="0.3">
      <c r="A41" s="219"/>
      <c r="B41" s="262"/>
      <c r="C41" s="135"/>
      <c r="D41" s="314">
        <v>1.18</v>
      </c>
      <c r="E41" s="136" t="s">
        <v>341</v>
      </c>
      <c r="F41" s="137">
        <v>6</v>
      </c>
      <c r="G41" s="334" t="s">
        <v>77</v>
      </c>
      <c r="H41" s="7" t="s">
        <v>486</v>
      </c>
      <c r="K41" s="380">
        <v>36000</v>
      </c>
      <c r="Q41" s="413">
        <f t="shared" si="3"/>
        <v>36000</v>
      </c>
    </row>
    <row r="42" spans="1:17" ht="37.5" customHeight="1" x14ac:dyDescent="0.3">
      <c r="A42" s="219"/>
      <c r="B42" s="262"/>
      <c r="C42" s="135"/>
      <c r="D42" s="314">
        <v>1.19</v>
      </c>
      <c r="E42" s="136" t="s">
        <v>189</v>
      </c>
      <c r="F42" s="137">
        <v>6</v>
      </c>
      <c r="G42" s="334" t="s">
        <v>1135</v>
      </c>
      <c r="H42" s="7" t="s">
        <v>486</v>
      </c>
      <c r="K42" s="380">
        <v>12000</v>
      </c>
      <c r="Q42" s="413">
        <f t="shared" si="3"/>
        <v>12000</v>
      </c>
    </row>
    <row r="43" spans="1:17" ht="37.5" customHeight="1" x14ac:dyDescent="0.3">
      <c r="A43" s="219"/>
      <c r="B43" s="262"/>
      <c r="C43" s="135"/>
      <c r="D43" s="314">
        <v>1.2</v>
      </c>
      <c r="E43" s="136" t="s">
        <v>342</v>
      </c>
      <c r="F43" s="137">
        <v>6</v>
      </c>
      <c r="G43" s="334" t="s">
        <v>1136</v>
      </c>
      <c r="H43" s="7" t="s">
        <v>486</v>
      </c>
      <c r="K43" s="380">
        <v>8000</v>
      </c>
      <c r="Q43" s="413">
        <f t="shared" si="3"/>
        <v>8000</v>
      </c>
    </row>
    <row r="44" spans="1:17" ht="37.5" customHeight="1" x14ac:dyDescent="0.3">
      <c r="A44" s="219"/>
      <c r="B44" s="262"/>
      <c r="C44" s="135"/>
      <c r="D44" s="314">
        <v>1.21</v>
      </c>
      <c r="E44" s="136" t="s">
        <v>1137</v>
      </c>
      <c r="F44" s="137">
        <v>6</v>
      </c>
      <c r="G44" s="334" t="s">
        <v>35</v>
      </c>
      <c r="H44" s="7" t="s">
        <v>486</v>
      </c>
      <c r="K44" s="380">
        <v>12000</v>
      </c>
      <c r="Q44" s="413">
        <f t="shared" si="3"/>
        <v>12000</v>
      </c>
    </row>
    <row r="45" spans="1:17" ht="57.75" customHeight="1" x14ac:dyDescent="0.3">
      <c r="A45" s="219"/>
      <c r="B45" s="262"/>
      <c r="C45" s="135"/>
      <c r="D45" s="314">
        <v>1.22</v>
      </c>
      <c r="E45" s="1512" t="s">
        <v>1138</v>
      </c>
      <c r="F45" s="137" t="s">
        <v>43</v>
      </c>
      <c r="G45" s="386" t="s">
        <v>1131</v>
      </c>
      <c r="H45" s="242" t="s">
        <v>1026</v>
      </c>
      <c r="J45" s="380">
        <v>3600</v>
      </c>
      <c r="L45" s="380">
        <v>11400</v>
      </c>
      <c r="Q45" s="413">
        <f t="shared" si="3"/>
        <v>15000</v>
      </c>
    </row>
    <row r="46" spans="1:17" ht="57.75" customHeight="1" x14ac:dyDescent="0.3">
      <c r="A46" s="219"/>
      <c r="B46" s="262"/>
      <c r="C46" s="135"/>
      <c r="D46" s="314">
        <v>1.23</v>
      </c>
      <c r="E46" s="136" t="s">
        <v>1139</v>
      </c>
      <c r="F46" s="137" t="s">
        <v>43</v>
      </c>
      <c r="G46" s="334" t="s">
        <v>79</v>
      </c>
      <c r="H46" s="7" t="s">
        <v>486</v>
      </c>
      <c r="J46" s="380">
        <v>7200</v>
      </c>
      <c r="K46" s="380">
        <v>18200</v>
      </c>
      <c r="L46" s="380">
        <v>14600</v>
      </c>
      <c r="Q46" s="413">
        <f>SUM(I46:P46)</f>
        <v>40000</v>
      </c>
    </row>
    <row r="47" spans="1:17" ht="20.25" customHeight="1" x14ac:dyDescent="0.3">
      <c r="A47" s="219"/>
      <c r="B47" s="262"/>
      <c r="C47" s="1387" t="s">
        <v>50</v>
      </c>
      <c r="D47" s="1246" t="s">
        <v>57</v>
      </c>
      <c r="E47" s="1481"/>
      <c r="F47" s="1419"/>
      <c r="G47" s="1237"/>
      <c r="H47" s="1420"/>
      <c r="I47" s="385">
        <f>SUM(I48:I52)</f>
        <v>0</v>
      </c>
      <c r="J47" s="385">
        <f t="shared" ref="J47:P47" si="4">SUM(J48:J52)</f>
        <v>19800</v>
      </c>
      <c r="K47" s="385">
        <f t="shared" si="4"/>
        <v>11360</v>
      </c>
      <c r="L47" s="385">
        <f t="shared" si="4"/>
        <v>51800</v>
      </c>
      <c r="M47" s="385">
        <f t="shared" si="4"/>
        <v>0</v>
      </c>
      <c r="N47" s="385">
        <f t="shared" si="4"/>
        <v>0</v>
      </c>
      <c r="O47" s="385">
        <f t="shared" si="4"/>
        <v>0</v>
      </c>
      <c r="P47" s="385">
        <f t="shared" si="4"/>
        <v>0</v>
      </c>
      <c r="Q47" s="261">
        <f>SUM(Q48:Q52)</f>
        <v>82960</v>
      </c>
    </row>
    <row r="48" spans="1:17" ht="59.25" customHeight="1" x14ac:dyDescent="0.3">
      <c r="A48" s="219"/>
      <c r="B48" s="262"/>
      <c r="C48" s="135"/>
      <c r="D48" s="135">
        <v>2.1</v>
      </c>
      <c r="E48" s="136" t="s">
        <v>1140</v>
      </c>
      <c r="F48" s="137">
        <v>1</v>
      </c>
      <c r="G48" s="334" t="s">
        <v>35</v>
      </c>
      <c r="H48" s="7" t="s">
        <v>486</v>
      </c>
      <c r="L48" s="380">
        <v>30000</v>
      </c>
      <c r="Q48" s="375">
        <f>SUM(I48:P48)</f>
        <v>30000</v>
      </c>
    </row>
    <row r="49" spans="1:17" ht="60" customHeight="1" x14ac:dyDescent="0.3">
      <c r="A49" s="219"/>
      <c r="B49" s="262"/>
      <c r="C49" s="135"/>
      <c r="D49" s="135">
        <v>2.2000000000000002</v>
      </c>
      <c r="E49" s="136" t="s">
        <v>1141</v>
      </c>
      <c r="F49" s="137">
        <v>1</v>
      </c>
      <c r="G49" s="334" t="s">
        <v>337</v>
      </c>
      <c r="H49" s="7" t="s">
        <v>486</v>
      </c>
      <c r="J49" s="380">
        <v>7200</v>
      </c>
      <c r="K49" s="380">
        <v>8360</v>
      </c>
      <c r="L49" s="380">
        <v>4400</v>
      </c>
      <c r="Q49" s="375">
        <f t="shared" ref="Q49:Q52" si="5">SUM(I49:P49)</f>
        <v>19960</v>
      </c>
    </row>
    <row r="50" spans="1:17" ht="41.25" customHeight="1" x14ac:dyDescent="0.3">
      <c r="A50" s="219"/>
      <c r="B50" s="262"/>
      <c r="C50" s="135"/>
      <c r="D50" s="135">
        <v>2.2999999999999998</v>
      </c>
      <c r="E50" s="136" t="s">
        <v>1142</v>
      </c>
      <c r="F50" s="137">
        <v>1</v>
      </c>
      <c r="G50" s="334" t="s">
        <v>338</v>
      </c>
      <c r="H50" s="7" t="s">
        <v>486</v>
      </c>
      <c r="K50" s="380">
        <v>3000</v>
      </c>
      <c r="Q50" s="375">
        <f>SUM(I50:P50)</f>
        <v>3000</v>
      </c>
    </row>
    <row r="51" spans="1:17" ht="63" customHeight="1" x14ac:dyDescent="0.3">
      <c r="A51" s="219"/>
      <c r="B51" s="262"/>
      <c r="C51" s="135"/>
      <c r="D51" s="135">
        <v>2.4</v>
      </c>
      <c r="E51" s="136" t="s">
        <v>1143</v>
      </c>
      <c r="F51" s="137">
        <v>1</v>
      </c>
      <c r="G51" s="334" t="s">
        <v>79</v>
      </c>
      <c r="H51" s="7" t="s">
        <v>486</v>
      </c>
      <c r="J51" s="380">
        <v>12600</v>
      </c>
      <c r="L51" s="380">
        <v>2400</v>
      </c>
      <c r="Q51" s="375">
        <f t="shared" si="5"/>
        <v>15000</v>
      </c>
    </row>
    <row r="52" spans="1:17" ht="57.75" customHeight="1" x14ac:dyDescent="0.3">
      <c r="A52" s="219"/>
      <c r="B52" s="1534"/>
      <c r="C52" s="268"/>
      <c r="D52" s="268">
        <v>2.5</v>
      </c>
      <c r="E52" s="352" t="s">
        <v>1144</v>
      </c>
      <c r="F52" s="353">
        <v>1</v>
      </c>
      <c r="G52" s="337" t="s">
        <v>76</v>
      </c>
      <c r="H52" s="331" t="s">
        <v>1145</v>
      </c>
      <c r="I52" s="397"/>
      <c r="J52" s="397"/>
      <c r="K52" s="397"/>
      <c r="L52" s="397">
        <v>15000</v>
      </c>
      <c r="M52" s="397"/>
      <c r="N52" s="397"/>
      <c r="O52" s="397"/>
      <c r="P52" s="397"/>
      <c r="Q52" s="416">
        <f t="shared" si="5"/>
        <v>15000</v>
      </c>
    </row>
    <row r="53" spans="1:17" x14ac:dyDescent="0.3">
      <c r="A53" s="219"/>
      <c r="B53" s="262"/>
      <c r="C53" s="1465" t="s">
        <v>51</v>
      </c>
      <c r="D53" s="1254" t="s">
        <v>174</v>
      </c>
      <c r="E53" s="1564"/>
      <c r="F53" s="1402"/>
      <c r="G53" s="1257"/>
      <c r="H53" s="1403"/>
      <c r="I53" s="1404">
        <f>SUM(I54:I59)</f>
        <v>0</v>
      </c>
      <c r="J53" s="1404">
        <f t="shared" ref="J53:Q53" si="6">SUM(J54:J59)</f>
        <v>0</v>
      </c>
      <c r="K53" s="1404">
        <f t="shared" si="6"/>
        <v>0</v>
      </c>
      <c r="L53" s="1404">
        <f t="shared" si="6"/>
        <v>920388</v>
      </c>
      <c r="M53" s="1404">
        <f t="shared" si="6"/>
        <v>0</v>
      </c>
      <c r="N53" s="1404">
        <f t="shared" si="6"/>
        <v>10000</v>
      </c>
      <c r="O53" s="1404">
        <f t="shared" si="6"/>
        <v>0</v>
      </c>
      <c r="P53" s="1404">
        <f t="shared" si="6"/>
        <v>0</v>
      </c>
      <c r="Q53" s="1491">
        <f t="shared" si="6"/>
        <v>930388</v>
      </c>
    </row>
    <row r="54" spans="1:17" ht="57" customHeight="1" x14ac:dyDescent="0.3">
      <c r="A54" s="219"/>
      <c r="B54" s="262"/>
      <c r="C54" s="135"/>
      <c r="D54" s="135">
        <v>3.1</v>
      </c>
      <c r="E54" s="136" t="s">
        <v>1146</v>
      </c>
      <c r="F54" s="137" t="s">
        <v>1147</v>
      </c>
      <c r="G54" s="334" t="s">
        <v>35</v>
      </c>
      <c r="H54" s="7" t="s">
        <v>486</v>
      </c>
      <c r="L54" s="380">
        <v>331737</v>
      </c>
      <c r="Q54" s="375">
        <f>SUM(I54:P54)</f>
        <v>331737</v>
      </c>
    </row>
    <row r="55" spans="1:17" ht="57" customHeight="1" x14ac:dyDescent="0.3">
      <c r="A55" s="219"/>
      <c r="B55" s="262"/>
      <c r="C55" s="135"/>
      <c r="D55" s="135">
        <v>3.2</v>
      </c>
      <c r="E55" s="136" t="s">
        <v>1148</v>
      </c>
      <c r="F55" s="137" t="s">
        <v>1147</v>
      </c>
      <c r="G55" s="334" t="s">
        <v>337</v>
      </c>
      <c r="H55" s="7" t="s">
        <v>486</v>
      </c>
      <c r="L55" s="380">
        <v>150015</v>
      </c>
      <c r="Q55" s="375">
        <f t="shared" ref="Q55:Q59" si="7">SUM(I55:P55)</f>
        <v>150015</v>
      </c>
    </row>
    <row r="56" spans="1:17" ht="59.25" customHeight="1" x14ac:dyDescent="0.3">
      <c r="A56" s="219"/>
      <c r="B56" s="262"/>
      <c r="C56" s="135"/>
      <c r="D56" s="135">
        <v>3.3</v>
      </c>
      <c r="E56" s="136" t="s">
        <v>343</v>
      </c>
      <c r="F56" s="137" t="s">
        <v>1147</v>
      </c>
      <c r="G56" s="334" t="s">
        <v>338</v>
      </c>
      <c r="H56" s="7" t="s">
        <v>486</v>
      </c>
      <c r="L56" s="380">
        <v>290000</v>
      </c>
      <c r="N56" s="380">
        <v>10000</v>
      </c>
      <c r="Q56" s="375">
        <f t="shared" si="7"/>
        <v>300000</v>
      </c>
    </row>
    <row r="57" spans="1:17" ht="40.5" customHeight="1" x14ac:dyDescent="0.3">
      <c r="A57" s="219"/>
      <c r="B57" s="262"/>
      <c r="C57" s="135"/>
      <c r="D57" s="135">
        <v>3.4</v>
      </c>
      <c r="E57" s="136" t="s">
        <v>344</v>
      </c>
      <c r="F57" s="137" t="s">
        <v>1147</v>
      </c>
      <c r="G57" s="334" t="s">
        <v>1131</v>
      </c>
      <c r="H57" s="7" t="s">
        <v>486</v>
      </c>
      <c r="L57" s="380">
        <v>63636</v>
      </c>
      <c r="Q57" s="375">
        <f t="shared" si="7"/>
        <v>63636</v>
      </c>
    </row>
    <row r="58" spans="1:17" ht="37.5" customHeight="1" x14ac:dyDescent="0.3">
      <c r="A58" s="219"/>
      <c r="B58" s="262"/>
      <c r="C58" s="135"/>
      <c r="D58" s="135">
        <v>3.5</v>
      </c>
      <c r="E58" s="136" t="s">
        <v>1149</v>
      </c>
      <c r="F58" s="137" t="s">
        <v>1147</v>
      </c>
      <c r="G58" s="334" t="s">
        <v>74</v>
      </c>
      <c r="H58" s="7" t="s">
        <v>486</v>
      </c>
      <c r="L58" s="380">
        <v>30000</v>
      </c>
      <c r="Q58" s="375">
        <f t="shared" si="7"/>
        <v>30000</v>
      </c>
    </row>
    <row r="59" spans="1:17" ht="39" customHeight="1" x14ac:dyDescent="0.3">
      <c r="A59" s="219"/>
      <c r="B59" s="262"/>
      <c r="C59" s="135"/>
      <c r="D59" s="135">
        <v>3.6</v>
      </c>
      <c r="E59" s="136" t="s">
        <v>1150</v>
      </c>
      <c r="F59" s="137" t="s">
        <v>1147</v>
      </c>
      <c r="G59" s="334" t="s">
        <v>77</v>
      </c>
      <c r="H59" s="7" t="s">
        <v>486</v>
      </c>
      <c r="L59" s="380">
        <v>55000</v>
      </c>
      <c r="Q59" s="375">
        <f t="shared" si="7"/>
        <v>55000</v>
      </c>
    </row>
    <row r="60" spans="1:17" x14ac:dyDescent="0.3">
      <c r="A60" s="219"/>
      <c r="B60" s="262"/>
      <c r="C60" s="1387" t="s">
        <v>52</v>
      </c>
      <c r="D60" s="1246" t="s">
        <v>6</v>
      </c>
      <c r="E60" s="1481"/>
      <c r="F60" s="1419"/>
      <c r="G60" s="1237"/>
      <c r="H60" s="1420"/>
      <c r="I60" s="385">
        <f>SUM(I61:I62)</f>
        <v>0</v>
      </c>
      <c r="J60" s="385">
        <f t="shared" ref="J60:Q60" si="8">SUM(J61:J62)</f>
        <v>0</v>
      </c>
      <c r="K60" s="385">
        <f t="shared" si="8"/>
        <v>0</v>
      </c>
      <c r="L60" s="385">
        <f t="shared" si="8"/>
        <v>10000</v>
      </c>
      <c r="M60" s="385">
        <f t="shared" si="8"/>
        <v>416473</v>
      </c>
      <c r="N60" s="385">
        <f t="shared" si="8"/>
        <v>0</v>
      </c>
      <c r="O60" s="385">
        <f t="shared" si="8"/>
        <v>0</v>
      </c>
      <c r="P60" s="385">
        <f t="shared" si="8"/>
        <v>0</v>
      </c>
      <c r="Q60" s="261">
        <f t="shared" si="8"/>
        <v>426473</v>
      </c>
    </row>
    <row r="61" spans="1:17" ht="37.5" customHeight="1" x14ac:dyDescent="0.3">
      <c r="A61" s="219"/>
      <c r="B61" s="262"/>
      <c r="C61" s="135"/>
      <c r="D61" s="135">
        <v>4.0999999999999996</v>
      </c>
      <c r="E61" s="136" t="s">
        <v>1151</v>
      </c>
      <c r="F61" s="137" t="s">
        <v>1147</v>
      </c>
      <c r="G61" s="334" t="s">
        <v>35</v>
      </c>
      <c r="H61" s="7" t="s">
        <v>486</v>
      </c>
      <c r="M61" s="380">
        <v>416473</v>
      </c>
      <c r="Q61" s="375">
        <f>SUM(I61:P61)</f>
        <v>416473</v>
      </c>
    </row>
    <row r="62" spans="1:17" ht="38.25" customHeight="1" x14ac:dyDescent="0.3">
      <c r="A62" s="219"/>
      <c r="B62" s="262"/>
      <c r="C62" s="135"/>
      <c r="D62" s="135">
        <v>4.2</v>
      </c>
      <c r="E62" s="315" t="s">
        <v>1152</v>
      </c>
      <c r="F62" s="137" t="s">
        <v>1147</v>
      </c>
      <c r="G62" s="335" t="s">
        <v>338</v>
      </c>
      <c r="H62" s="7" t="s">
        <v>486</v>
      </c>
      <c r="L62" s="380">
        <v>10000</v>
      </c>
      <c r="Q62" s="375">
        <f>SUM(I62:P62)</f>
        <v>10000</v>
      </c>
    </row>
    <row r="63" spans="1:17" x14ac:dyDescent="0.3">
      <c r="A63" s="219"/>
      <c r="B63" s="262"/>
      <c r="C63" s="1387" t="s">
        <v>53</v>
      </c>
      <c r="D63" s="1246" t="s">
        <v>7</v>
      </c>
      <c r="E63" s="1481"/>
      <c r="F63" s="1419"/>
      <c r="G63" s="1237"/>
      <c r="H63" s="1420"/>
      <c r="I63" s="385">
        <f>SUM(I64:I67)</f>
        <v>0</v>
      </c>
      <c r="J63" s="385">
        <f t="shared" ref="J63:Q63" si="9">SUM(J64:J67)</f>
        <v>0</v>
      </c>
      <c r="K63" s="385">
        <f t="shared" si="9"/>
        <v>14000</v>
      </c>
      <c r="L63" s="385">
        <f t="shared" si="9"/>
        <v>48000</v>
      </c>
      <c r="M63" s="385">
        <f t="shared" si="9"/>
        <v>0</v>
      </c>
      <c r="N63" s="385">
        <f t="shared" si="9"/>
        <v>0</v>
      </c>
      <c r="O63" s="385">
        <f t="shared" si="9"/>
        <v>0</v>
      </c>
      <c r="P63" s="385">
        <f t="shared" si="9"/>
        <v>0</v>
      </c>
      <c r="Q63" s="261">
        <f t="shared" si="9"/>
        <v>62000</v>
      </c>
    </row>
    <row r="64" spans="1:17" ht="37.5" x14ac:dyDescent="0.3">
      <c r="A64" s="219"/>
      <c r="B64" s="262"/>
      <c r="C64" s="1548"/>
      <c r="D64" s="135">
        <v>5.0999999999999996</v>
      </c>
      <c r="E64" s="136" t="s">
        <v>1861</v>
      </c>
      <c r="F64" s="137">
        <v>1</v>
      </c>
      <c r="G64" s="334" t="s">
        <v>35</v>
      </c>
      <c r="H64" s="7" t="s">
        <v>1154</v>
      </c>
      <c r="I64" s="1395"/>
      <c r="J64" s="1395"/>
      <c r="K64" s="1395"/>
      <c r="L64" s="1395">
        <v>30000</v>
      </c>
      <c r="M64" s="1395"/>
      <c r="N64" s="1395"/>
      <c r="O64" s="1395"/>
      <c r="P64" s="1395"/>
      <c r="Q64" s="413">
        <f>SUM(I64:P64)</f>
        <v>30000</v>
      </c>
    </row>
    <row r="65" spans="1:17" ht="57.75" customHeight="1" x14ac:dyDescent="0.3">
      <c r="A65" s="219"/>
      <c r="B65" s="262"/>
      <c r="C65" s="135"/>
      <c r="D65" s="135">
        <v>5.2</v>
      </c>
      <c r="E65" s="136" t="s">
        <v>1862</v>
      </c>
      <c r="F65" s="137">
        <v>1</v>
      </c>
      <c r="G65" s="334" t="s">
        <v>338</v>
      </c>
      <c r="H65" s="7" t="s">
        <v>486</v>
      </c>
      <c r="K65" s="380">
        <v>5000</v>
      </c>
      <c r="L65" s="380">
        <v>5000</v>
      </c>
      <c r="Q65" s="413">
        <f t="shared" ref="Q65:Q66" si="10">SUM(I65:P65)</f>
        <v>10000</v>
      </c>
    </row>
    <row r="66" spans="1:17" ht="57" customHeight="1" x14ac:dyDescent="0.3">
      <c r="A66" s="219"/>
      <c r="B66" s="262"/>
      <c r="C66" s="135"/>
      <c r="D66" s="135">
        <v>5.3</v>
      </c>
      <c r="E66" s="136" t="s">
        <v>1156</v>
      </c>
      <c r="F66" s="137">
        <v>1</v>
      </c>
      <c r="G66" s="334" t="s">
        <v>79</v>
      </c>
      <c r="H66" s="1549" t="s">
        <v>1157</v>
      </c>
      <c r="K66" s="380">
        <v>9000</v>
      </c>
      <c r="L66" s="380">
        <v>1000</v>
      </c>
      <c r="Q66" s="413">
        <f t="shared" si="10"/>
        <v>10000</v>
      </c>
    </row>
    <row r="67" spans="1:17" ht="39" customHeight="1" x14ac:dyDescent="0.3">
      <c r="A67" s="219"/>
      <c r="B67" s="262"/>
      <c r="C67" s="135"/>
      <c r="D67" s="135">
        <v>5.4</v>
      </c>
      <c r="E67" s="136" t="s">
        <v>1158</v>
      </c>
      <c r="F67" s="137">
        <v>1</v>
      </c>
      <c r="G67" s="334" t="s">
        <v>1133</v>
      </c>
      <c r="H67" s="7" t="s">
        <v>486</v>
      </c>
      <c r="L67" s="380">
        <v>12000</v>
      </c>
      <c r="Q67" s="413">
        <f>SUM(I67:P67)</f>
        <v>12000</v>
      </c>
    </row>
    <row r="68" spans="1:17" x14ac:dyDescent="0.3">
      <c r="A68" s="219"/>
      <c r="B68" s="262"/>
      <c r="C68" s="1387" t="s">
        <v>54</v>
      </c>
      <c r="D68" s="1246" t="s">
        <v>70</v>
      </c>
      <c r="E68" s="1481"/>
      <c r="F68" s="1419"/>
      <c r="G68" s="1237"/>
      <c r="H68" s="1562"/>
      <c r="I68" s="385">
        <f>SUM(I69:I84)</f>
        <v>0</v>
      </c>
      <c r="J68" s="385">
        <f>SUM(J69:J84)</f>
        <v>27600</v>
      </c>
      <c r="K68" s="385">
        <f t="shared" ref="K68:P68" si="11">SUM(K69:K84)</f>
        <v>129520</v>
      </c>
      <c r="L68" s="385">
        <f>SUM(L69:L84)</f>
        <v>154931</v>
      </c>
      <c r="M68" s="385">
        <f t="shared" si="11"/>
        <v>0</v>
      </c>
      <c r="N68" s="385">
        <f t="shared" si="11"/>
        <v>0</v>
      </c>
      <c r="O68" s="385">
        <f t="shared" si="11"/>
        <v>0</v>
      </c>
      <c r="P68" s="385">
        <f t="shared" si="11"/>
        <v>0</v>
      </c>
      <c r="Q68" s="261">
        <f>SUM(Q69:Q84)</f>
        <v>312051</v>
      </c>
    </row>
    <row r="69" spans="1:17" ht="41.25" customHeight="1" x14ac:dyDescent="0.3">
      <c r="A69" s="219"/>
      <c r="B69" s="1534"/>
      <c r="C69" s="1565"/>
      <c r="D69" s="268">
        <v>6.1</v>
      </c>
      <c r="E69" s="352" t="s">
        <v>1159</v>
      </c>
      <c r="F69" s="353">
        <v>1</v>
      </c>
      <c r="G69" s="337" t="s">
        <v>35</v>
      </c>
      <c r="H69" s="331" t="s">
        <v>486</v>
      </c>
      <c r="I69" s="1566"/>
      <c r="J69" s="1566"/>
      <c r="K69" s="1566"/>
      <c r="L69" s="1493">
        <v>21517</v>
      </c>
      <c r="M69" s="1566"/>
      <c r="N69" s="1566"/>
      <c r="O69" s="1566"/>
      <c r="P69" s="1566"/>
      <c r="Q69" s="417">
        <f>SUM(I69:P69)</f>
        <v>21517</v>
      </c>
    </row>
    <row r="70" spans="1:17" ht="39.75" customHeight="1" x14ac:dyDescent="0.3">
      <c r="A70" s="219"/>
      <c r="B70" s="262"/>
      <c r="C70" s="1548"/>
      <c r="D70" s="135">
        <v>6.2</v>
      </c>
      <c r="E70" s="136" t="s">
        <v>1160</v>
      </c>
      <c r="F70" s="137">
        <v>1</v>
      </c>
      <c r="G70" s="334" t="s">
        <v>35</v>
      </c>
      <c r="H70" s="7" t="s">
        <v>486</v>
      </c>
      <c r="I70" s="1395"/>
      <c r="J70" s="1395"/>
      <c r="K70" s="1395"/>
      <c r="L70" s="220">
        <v>18767</v>
      </c>
      <c r="M70" s="1395"/>
      <c r="N70" s="1395"/>
      <c r="O70" s="1395"/>
      <c r="P70" s="1395"/>
      <c r="Q70" s="413">
        <f t="shared" ref="Q70:Q83" si="12">SUM(I70:P70)</f>
        <v>18767</v>
      </c>
    </row>
    <row r="71" spans="1:17" ht="36.75" customHeight="1" x14ac:dyDescent="0.3">
      <c r="A71" s="219"/>
      <c r="B71" s="262"/>
      <c r="C71" s="1548"/>
      <c r="D71" s="135">
        <v>6.3</v>
      </c>
      <c r="E71" s="136" t="s">
        <v>1161</v>
      </c>
      <c r="F71" s="137">
        <v>1</v>
      </c>
      <c r="G71" s="334" t="s">
        <v>35</v>
      </c>
      <c r="H71" s="7" t="s">
        <v>486</v>
      </c>
      <c r="I71" s="1395"/>
      <c r="J71" s="1395"/>
      <c r="K71" s="1395"/>
      <c r="L71" s="220">
        <v>18767</v>
      </c>
      <c r="M71" s="1395"/>
      <c r="N71" s="1395"/>
      <c r="O71" s="1395"/>
      <c r="P71" s="1395"/>
      <c r="Q71" s="413">
        <f t="shared" si="12"/>
        <v>18767</v>
      </c>
    </row>
    <row r="72" spans="1:17" ht="97.5" customHeight="1" x14ac:dyDescent="0.3">
      <c r="A72" s="219"/>
      <c r="B72" s="262"/>
      <c r="C72" s="135"/>
      <c r="D72" s="135">
        <v>6.4</v>
      </c>
      <c r="E72" s="136" t="s">
        <v>1162</v>
      </c>
      <c r="F72" s="137">
        <v>1</v>
      </c>
      <c r="G72" s="334" t="s">
        <v>337</v>
      </c>
      <c r="H72" s="79" t="s">
        <v>1163</v>
      </c>
      <c r="L72" s="380">
        <v>30000</v>
      </c>
      <c r="Q72" s="413">
        <f t="shared" si="12"/>
        <v>30000</v>
      </c>
    </row>
    <row r="73" spans="1:17" ht="57" customHeight="1" x14ac:dyDescent="0.3">
      <c r="A73" s="219"/>
      <c r="B73" s="262"/>
      <c r="C73" s="135"/>
      <c r="D73" s="135">
        <v>6.5</v>
      </c>
      <c r="E73" s="136" t="s">
        <v>1164</v>
      </c>
      <c r="F73" s="137">
        <v>1</v>
      </c>
      <c r="G73" s="334" t="s">
        <v>337</v>
      </c>
      <c r="H73" s="79" t="s">
        <v>587</v>
      </c>
      <c r="J73" s="380">
        <v>7200</v>
      </c>
      <c r="K73" s="380">
        <v>9000</v>
      </c>
      <c r="L73" s="380">
        <v>3800</v>
      </c>
      <c r="Q73" s="413">
        <f t="shared" si="12"/>
        <v>20000</v>
      </c>
    </row>
    <row r="74" spans="1:17" ht="42" customHeight="1" x14ac:dyDescent="0.3">
      <c r="A74" s="219"/>
      <c r="B74" s="262"/>
      <c r="C74" s="135"/>
      <c r="D74" s="135">
        <v>6.6</v>
      </c>
      <c r="E74" s="136" t="s">
        <v>1165</v>
      </c>
      <c r="F74" s="137">
        <v>1</v>
      </c>
      <c r="G74" s="334" t="s">
        <v>338</v>
      </c>
      <c r="H74" s="79" t="s">
        <v>1166</v>
      </c>
      <c r="K74" s="380">
        <v>3600</v>
      </c>
      <c r="L74" s="380">
        <v>1400</v>
      </c>
      <c r="Q74" s="413">
        <f t="shared" si="12"/>
        <v>5000</v>
      </c>
    </row>
    <row r="75" spans="1:17" ht="38.25" customHeight="1" x14ac:dyDescent="0.3">
      <c r="A75" s="219"/>
      <c r="B75" s="262"/>
      <c r="C75" s="135"/>
      <c r="D75" s="135">
        <v>6.7</v>
      </c>
      <c r="E75" s="136" t="s">
        <v>1167</v>
      </c>
      <c r="F75" s="137">
        <v>1</v>
      </c>
      <c r="G75" s="334" t="s">
        <v>338</v>
      </c>
      <c r="H75" s="79" t="s">
        <v>1168</v>
      </c>
      <c r="K75" s="380">
        <v>10000</v>
      </c>
      <c r="L75" s="380">
        <v>5000</v>
      </c>
      <c r="Q75" s="413">
        <f t="shared" si="12"/>
        <v>15000</v>
      </c>
    </row>
    <row r="76" spans="1:17" ht="37.5" x14ac:dyDescent="0.3">
      <c r="A76" s="219"/>
      <c r="B76" s="262"/>
      <c r="C76" s="135"/>
      <c r="D76" s="135">
        <v>6.8</v>
      </c>
      <c r="E76" s="136" t="s">
        <v>1169</v>
      </c>
      <c r="F76" s="137">
        <v>1</v>
      </c>
      <c r="G76" s="334" t="s">
        <v>338</v>
      </c>
      <c r="H76" s="79" t="s">
        <v>1018</v>
      </c>
      <c r="K76" s="380">
        <v>10000</v>
      </c>
      <c r="L76" s="380">
        <v>10000</v>
      </c>
      <c r="Q76" s="413">
        <f t="shared" si="12"/>
        <v>20000</v>
      </c>
    </row>
    <row r="77" spans="1:17" ht="39.75" customHeight="1" x14ac:dyDescent="0.3">
      <c r="A77" s="219"/>
      <c r="B77" s="262"/>
      <c r="C77" s="135"/>
      <c r="D77" s="135">
        <v>6.9</v>
      </c>
      <c r="E77" s="136" t="s">
        <v>1170</v>
      </c>
      <c r="F77" s="137">
        <v>1</v>
      </c>
      <c r="G77" s="334" t="s">
        <v>1131</v>
      </c>
      <c r="H77" s="79" t="s">
        <v>684</v>
      </c>
      <c r="J77" s="380">
        <v>3600</v>
      </c>
      <c r="L77" s="380">
        <v>11400</v>
      </c>
      <c r="Q77" s="413">
        <f t="shared" si="12"/>
        <v>15000</v>
      </c>
    </row>
    <row r="78" spans="1:17" ht="19.5" customHeight="1" x14ac:dyDescent="0.3">
      <c r="A78" s="219"/>
      <c r="B78" s="262"/>
      <c r="C78" s="135"/>
      <c r="D78" s="314">
        <v>6.1</v>
      </c>
      <c r="E78" s="136" t="s">
        <v>1171</v>
      </c>
      <c r="F78" s="137">
        <v>1</v>
      </c>
      <c r="G78" s="334" t="s">
        <v>74</v>
      </c>
      <c r="H78" s="79" t="s">
        <v>1172</v>
      </c>
      <c r="K78" s="380">
        <v>20000</v>
      </c>
      <c r="Q78" s="413">
        <f t="shared" si="12"/>
        <v>20000</v>
      </c>
    </row>
    <row r="79" spans="1:17" ht="39.75" customHeight="1" x14ac:dyDescent="0.3">
      <c r="A79" s="219"/>
      <c r="B79" s="262"/>
      <c r="C79" s="135"/>
      <c r="D79" s="135">
        <v>6.11</v>
      </c>
      <c r="E79" s="136" t="s">
        <v>1173</v>
      </c>
      <c r="F79" s="137">
        <v>1</v>
      </c>
      <c r="G79" s="334" t="s">
        <v>77</v>
      </c>
      <c r="H79" s="79" t="s">
        <v>1174</v>
      </c>
      <c r="K79" s="380">
        <v>16000</v>
      </c>
      <c r="L79" s="380">
        <v>9000</v>
      </c>
      <c r="Q79" s="413">
        <f t="shared" si="12"/>
        <v>25000</v>
      </c>
    </row>
    <row r="80" spans="1:17" ht="21" customHeight="1" x14ac:dyDescent="0.3">
      <c r="A80" s="219"/>
      <c r="B80" s="262"/>
      <c r="C80" s="135"/>
      <c r="D80" s="314">
        <v>6.12</v>
      </c>
      <c r="E80" s="1512" t="s">
        <v>346</v>
      </c>
      <c r="F80" s="4">
        <v>1</v>
      </c>
      <c r="G80" s="386" t="s">
        <v>79</v>
      </c>
      <c r="H80" s="242" t="s">
        <v>1175</v>
      </c>
      <c r="K80" s="380">
        <v>50000</v>
      </c>
      <c r="Q80" s="413">
        <f t="shared" si="12"/>
        <v>50000</v>
      </c>
    </row>
    <row r="81" spans="1:17" ht="60" customHeight="1" x14ac:dyDescent="0.3">
      <c r="A81" s="219"/>
      <c r="B81" s="262"/>
      <c r="C81" s="135"/>
      <c r="D81" s="135">
        <v>6.13</v>
      </c>
      <c r="E81" s="136" t="s">
        <v>1176</v>
      </c>
      <c r="F81" s="137">
        <v>1</v>
      </c>
      <c r="G81" s="334" t="s">
        <v>1133</v>
      </c>
      <c r="H81" s="79" t="s">
        <v>609</v>
      </c>
      <c r="J81" s="380">
        <v>9600</v>
      </c>
      <c r="K81" s="380">
        <v>3000</v>
      </c>
      <c r="L81" s="380">
        <v>4400</v>
      </c>
      <c r="Q81" s="413">
        <f t="shared" si="12"/>
        <v>17000</v>
      </c>
    </row>
    <row r="82" spans="1:17" ht="38.25" customHeight="1" x14ac:dyDescent="0.3">
      <c r="A82" s="219"/>
      <c r="B82" s="262"/>
      <c r="C82" s="135"/>
      <c r="D82" s="314">
        <v>6.14</v>
      </c>
      <c r="E82" s="136" t="s">
        <v>1177</v>
      </c>
      <c r="F82" s="137">
        <v>1</v>
      </c>
      <c r="G82" s="334" t="s">
        <v>1133</v>
      </c>
      <c r="H82" s="79" t="s">
        <v>766</v>
      </c>
      <c r="J82" s="380">
        <v>3600</v>
      </c>
      <c r="L82" s="380">
        <v>8400</v>
      </c>
      <c r="Q82" s="413">
        <f t="shared" si="12"/>
        <v>12000</v>
      </c>
    </row>
    <row r="83" spans="1:17" ht="37.5" customHeight="1" x14ac:dyDescent="0.3">
      <c r="A83" s="219"/>
      <c r="B83" s="262"/>
      <c r="C83" s="135"/>
      <c r="D83" s="135">
        <v>6.15</v>
      </c>
      <c r="E83" s="136" t="s">
        <v>1178</v>
      </c>
      <c r="F83" s="137">
        <v>1</v>
      </c>
      <c r="G83" s="334" t="s">
        <v>1133</v>
      </c>
      <c r="H83" s="79" t="s">
        <v>1029</v>
      </c>
      <c r="L83" s="380">
        <v>12000</v>
      </c>
      <c r="Q83" s="413">
        <f t="shared" si="12"/>
        <v>12000</v>
      </c>
    </row>
    <row r="84" spans="1:17" ht="84" customHeight="1" x14ac:dyDescent="0.3">
      <c r="A84" s="219"/>
      <c r="B84" s="1534"/>
      <c r="C84" s="268"/>
      <c r="D84" s="269">
        <v>6.16</v>
      </c>
      <c r="E84" s="352" t="s">
        <v>1179</v>
      </c>
      <c r="F84" s="353">
        <v>1</v>
      </c>
      <c r="G84" s="337" t="s">
        <v>1133</v>
      </c>
      <c r="H84" s="1495" t="s">
        <v>1166</v>
      </c>
      <c r="I84" s="397"/>
      <c r="J84" s="397">
        <v>3600</v>
      </c>
      <c r="K84" s="397">
        <v>7920</v>
      </c>
      <c r="L84" s="397">
        <v>480</v>
      </c>
      <c r="M84" s="397"/>
      <c r="N84" s="397"/>
      <c r="O84" s="397"/>
      <c r="P84" s="397"/>
      <c r="Q84" s="417">
        <f>SUM(I84:P84)</f>
        <v>12000</v>
      </c>
    </row>
    <row r="85" spans="1:17" x14ac:dyDescent="0.3">
      <c r="A85" s="219"/>
      <c r="B85" s="262"/>
      <c r="C85" s="1193" t="s">
        <v>55</v>
      </c>
      <c r="D85" s="1194" t="s">
        <v>165</v>
      </c>
      <c r="E85" s="1195"/>
      <c r="F85" s="1196"/>
      <c r="G85" s="1197"/>
      <c r="H85" s="1567"/>
      <c r="I85" s="1198"/>
      <c r="J85" s="1198">
        <f>SUM(J86:J131)</f>
        <v>183600</v>
      </c>
      <c r="K85" s="1198">
        <f t="shared" ref="K85:P85" si="13">SUM(K86:K131)</f>
        <v>396240</v>
      </c>
      <c r="L85" s="1198">
        <f t="shared" si="13"/>
        <v>326449</v>
      </c>
      <c r="M85" s="1198">
        <f t="shared" si="13"/>
        <v>0</v>
      </c>
      <c r="N85" s="1198">
        <f t="shared" si="13"/>
        <v>0</v>
      </c>
      <c r="O85" s="1198">
        <f t="shared" si="13"/>
        <v>0</v>
      </c>
      <c r="P85" s="1198">
        <f t="shared" si="13"/>
        <v>0</v>
      </c>
      <c r="Q85" s="1568">
        <f>SUM(Q86:Q131)</f>
        <v>906289</v>
      </c>
    </row>
    <row r="86" spans="1:17" ht="56.25" x14ac:dyDescent="0.3">
      <c r="A86" s="219"/>
      <c r="B86" s="262"/>
      <c r="C86" s="135"/>
      <c r="D86" s="135">
        <v>7.1</v>
      </c>
      <c r="E86" s="1512" t="s">
        <v>1860</v>
      </c>
      <c r="F86" s="4" t="s">
        <v>42</v>
      </c>
      <c r="G86" s="386" t="s">
        <v>35</v>
      </c>
      <c r="H86" s="242" t="s">
        <v>1111</v>
      </c>
      <c r="K86" s="380">
        <v>20000</v>
      </c>
      <c r="L86" s="380">
        <v>10000</v>
      </c>
      <c r="Q86" s="413">
        <f>SUM(I86:P86)</f>
        <v>30000</v>
      </c>
    </row>
    <row r="87" spans="1:17" ht="75" x14ac:dyDescent="0.3">
      <c r="A87" s="219"/>
      <c r="B87" s="262"/>
      <c r="C87" s="135"/>
      <c r="D87" s="135">
        <v>7.2</v>
      </c>
      <c r="E87" s="1512" t="s">
        <v>1859</v>
      </c>
      <c r="F87" s="4">
        <v>1</v>
      </c>
      <c r="G87" s="386" t="s">
        <v>35</v>
      </c>
      <c r="H87" s="242" t="s">
        <v>1182</v>
      </c>
      <c r="J87" s="380">
        <v>1800</v>
      </c>
      <c r="K87" s="380">
        <v>5600</v>
      </c>
      <c r="L87" s="380">
        <v>17600</v>
      </c>
      <c r="Q87" s="413">
        <f t="shared" ref="Q87:Q130" si="14">SUM(I87:P87)</f>
        <v>25000</v>
      </c>
    </row>
    <row r="88" spans="1:17" ht="56.25" x14ac:dyDescent="0.3">
      <c r="A88" s="219"/>
      <c r="B88" s="262"/>
      <c r="C88" s="135"/>
      <c r="D88" s="135">
        <v>7.3</v>
      </c>
      <c r="E88" s="1512" t="s">
        <v>1183</v>
      </c>
      <c r="F88" s="4">
        <v>1</v>
      </c>
      <c r="G88" s="386" t="s">
        <v>35</v>
      </c>
      <c r="H88" s="242" t="s">
        <v>657</v>
      </c>
      <c r="K88" s="380">
        <v>15780</v>
      </c>
      <c r="L88" s="380">
        <v>4220</v>
      </c>
      <c r="Q88" s="413">
        <f t="shared" si="14"/>
        <v>20000</v>
      </c>
    </row>
    <row r="89" spans="1:17" ht="37.5" x14ac:dyDescent="0.3">
      <c r="A89" s="219"/>
      <c r="B89" s="262"/>
      <c r="C89" s="135"/>
      <c r="D89" s="135">
        <v>7.4</v>
      </c>
      <c r="E89" s="1512" t="s">
        <v>1184</v>
      </c>
      <c r="F89" s="4">
        <v>1</v>
      </c>
      <c r="G89" s="386" t="s">
        <v>35</v>
      </c>
      <c r="H89" s="242" t="s">
        <v>1185</v>
      </c>
      <c r="K89" s="380">
        <v>31080</v>
      </c>
      <c r="L89" s="380">
        <v>8920</v>
      </c>
      <c r="Q89" s="413">
        <f t="shared" si="14"/>
        <v>40000</v>
      </c>
    </row>
    <row r="90" spans="1:17" ht="58.5" customHeight="1" x14ac:dyDescent="0.3">
      <c r="A90" s="219"/>
      <c r="B90" s="262"/>
      <c r="C90" s="135"/>
      <c r="D90" s="135">
        <v>7.5</v>
      </c>
      <c r="E90" s="1512" t="s">
        <v>1186</v>
      </c>
      <c r="F90" s="4">
        <v>1</v>
      </c>
      <c r="G90" s="386" t="s">
        <v>35</v>
      </c>
      <c r="H90" s="242" t="s">
        <v>550</v>
      </c>
      <c r="J90" s="380">
        <v>14400</v>
      </c>
      <c r="K90" s="380">
        <v>21600</v>
      </c>
      <c r="L90" s="380">
        <v>9200</v>
      </c>
      <c r="Q90" s="413">
        <f t="shared" si="14"/>
        <v>45200</v>
      </c>
    </row>
    <row r="91" spans="1:17" ht="56.25" x14ac:dyDescent="0.3">
      <c r="A91" s="219"/>
      <c r="B91" s="262"/>
      <c r="C91" s="135"/>
      <c r="D91" s="135">
        <v>7.6</v>
      </c>
      <c r="E91" s="1512" t="s">
        <v>1187</v>
      </c>
      <c r="F91" s="4">
        <v>1</v>
      </c>
      <c r="G91" s="386" t="s">
        <v>35</v>
      </c>
      <c r="H91" s="242" t="s">
        <v>1188</v>
      </c>
      <c r="J91" s="380">
        <v>7200</v>
      </c>
      <c r="K91" s="380">
        <v>9120</v>
      </c>
      <c r="L91" s="380">
        <v>11980</v>
      </c>
      <c r="Q91" s="413">
        <f t="shared" si="14"/>
        <v>28300</v>
      </c>
    </row>
    <row r="92" spans="1:17" ht="75" customHeight="1" x14ac:dyDescent="0.3">
      <c r="A92" s="219"/>
      <c r="B92" s="262"/>
      <c r="C92" s="135"/>
      <c r="D92" s="135">
        <v>7.7</v>
      </c>
      <c r="E92" s="1512" t="s">
        <v>1189</v>
      </c>
      <c r="F92" s="4" t="s">
        <v>42</v>
      </c>
      <c r="G92" s="386" t="s">
        <v>35</v>
      </c>
      <c r="H92" s="242" t="s">
        <v>758</v>
      </c>
      <c r="J92" s="380">
        <v>3600</v>
      </c>
      <c r="K92" s="380">
        <v>7380</v>
      </c>
      <c r="L92" s="380">
        <v>19020</v>
      </c>
      <c r="Q92" s="413">
        <f t="shared" si="14"/>
        <v>30000</v>
      </c>
    </row>
    <row r="93" spans="1:17" ht="75" x14ac:dyDescent="0.3">
      <c r="A93" s="219"/>
      <c r="B93" s="262"/>
      <c r="C93" s="135"/>
      <c r="D93" s="135">
        <v>7.8</v>
      </c>
      <c r="E93" s="1512" t="s">
        <v>1858</v>
      </c>
      <c r="F93" s="4">
        <v>1</v>
      </c>
      <c r="G93" s="386" t="s">
        <v>337</v>
      </c>
      <c r="H93" s="242" t="s">
        <v>1190</v>
      </c>
      <c r="J93" s="380">
        <v>3600</v>
      </c>
      <c r="K93" s="380">
        <v>7600</v>
      </c>
      <c r="L93" s="380">
        <v>3800</v>
      </c>
      <c r="Q93" s="413">
        <f t="shared" si="14"/>
        <v>15000</v>
      </c>
    </row>
    <row r="94" spans="1:17" ht="56.25" x14ac:dyDescent="0.3">
      <c r="A94" s="219"/>
      <c r="B94" s="262"/>
      <c r="C94" s="135"/>
      <c r="D94" s="135">
        <v>7.9</v>
      </c>
      <c r="E94" s="1512" t="s">
        <v>1857</v>
      </c>
      <c r="F94" s="4">
        <v>1</v>
      </c>
      <c r="G94" s="386" t="s">
        <v>337</v>
      </c>
      <c r="H94" s="242" t="s">
        <v>1192</v>
      </c>
      <c r="J94" s="380">
        <v>7200</v>
      </c>
      <c r="K94" s="380">
        <v>480</v>
      </c>
      <c r="L94" s="380">
        <v>7320</v>
      </c>
      <c r="Q94" s="413">
        <f t="shared" si="14"/>
        <v>15000</v>
      </c>
    </row>
    <row r="95" spans="1:17" ht="56.25" x14ac:dyDescent="0.3">
      <c r="A95" s="219"/>
      <c r="B95" s="262"/>
      <c r="C95" s="135"/>
      <c r="D95" s="314">
        <v>7.1</v>
      </c>
      <c r="E95" s="461" t="s">
        <v>1856</v>
      </c>
      <c r="F95" s="7">
        <v>1</v>
      </c>
      <c r="G95" s="291" t="s">
        <v>338</v>
      </c>
      <c r="H95" s="79"/>
      <c r="I95" s="220"/>
      <c r="J95" s="220"/>
      <c r="K95" s="220">
        <v>10000</v>
      </c>
      <c r="L95" s="220">
        <v>20000</v>
      </c>
      <c r="M95" s="220"/>
      <c r="N95" s="220"/>
      <c r="O95" s="220"/>
      <c r="P95" s="220"/>
      <c r="Q95" s="413">
        <f t="shared" si="14"/>
        <v>30000</v>
      </c>
    </row>
    <row r="96" spans="1:17" s="2" customFormat="1" x14ac:dyDescent="0.3">
      <c r="A96" s="1121"/>
      <c r="B96" s="262"/>
      <c r="C96" s="579"/>
      <c r="D96" s="579"/>
      <c r="E96" s="1550" t="s">
        <v>1194</v>
      </c>
      <c r="F96" s="1544"/>
      <c r="G96" s="1535"/>
      <c r="H96" s="1551" t="s">
        <v>547</v>
      </c>
      <c r="I96" s="1546"/>
      <c r="J96" s="1546"/>
      <c r="K96" s="1546"/>
      <c r="L96" s="1546"/>
      <c r="M96" s="1546"/>
      <c r="N96" s="1546"/>
      <c r="O96" s="1546"/>
      <c r="P96" s="1546"/>
      <c r="Q96" s="1536"/>
    </row>
    <row r="97" spans="1:17" s="2" customFormat="1" x14ac:dyDescent="0.3">
      <c r="A97" s="1121"/>
      <c r="B97" s="262"/>
      <c r="C97" s="579"/>
      <c r="D97" s="579"/>
      <c r="E97" s="1550" t="s">
        <v>1195</v>
      </c>
      <c r="F97" s="1544"/>
      <c r="G97" s="1535"/>
      <c r="H97" s="1551" t="s">
        <v>1196</v>
      </c>
      <c r="I97" s="1546"/>
      <c r="J97" s="1546"/>
      <c r="K97" s="1546"/>
      <c r="L97" s="1546"/>
      <c r="M97" s="1546"/>
      <c r="N97" s="1546"/>
      <c r="O97" s="1546"/>
      <c r="P97" s="1546"/>
      <c r="Q97" s="1536"/>
    </row>
    <row r="98" spans="1:17" s="2" customFormat="1" x14ac:dyDescent="0.3">
      <c r="A98" s="1121"/>
      <c r="B98" s="1534"/>
      <c r="C98" s="1194"/>
      <c r="D98" s="1194"/>
      <c r="E98" s="1569" t="s">
        <v>1197</v>
      </c>
      <c r="F98" s="1567"/>
      <c r="G98" s="1537"/>
      <c r="H98" s="1570" t="s">
        <v>587</v>
      </c>
      <c r="I98" s="1571"/>
      <c r="J98" s="1571"/>
      <c r="K98" s="1571"/>
      <c r="L98" s="1571"/>
      <c r="M98" s="1571"/>
      <c r="N98" s="1571"/>
      <c r="O98" s="1571"/>
      <c r="P98" s="1571"/>
      <c r="Q98" s="1538"/>
    </row>
    <row r="99" spans="1:17" ht="37.5" x14ac:dyDescent="0.3">
      <c r="A99" s="219"/>
      <c r="B99" s="262"/>
      <c r="C99" s="135"/>
      <c r="D99" s="135">
        <v>7.11</v>
      </c>
      <c r="E99" s="1512" t="s">
        <v>1198</v>
      </c>
      <c r="F99" s="4">
        <v>1</v>
      </c>
      <c r="G99" s="386" t="s">
        <v>1131</v>
      </c>
      <c r="H99" s="242" t="s">
        <v>624</v>
      </c>
      <c r="J99" s="380">
        <v>3600</v>
      </c>
      <c r="L99" s="380">
        <v>11400</v>
      </c>
      <c r="Q99" s="413">
        <f t="shared" si="14"/>
        <v>15000</v>
      </c>
    </row>
    <row r="100" spans="1:17" ht="37.5" x14ac:dyDescent="0.3">
      <c r="A100" s="219"/>
      <c r="B100" s="262"/>
      <c r="C100" s="135"/>
      <c r="D100" s="135">
        <v>7.12</v>
      </c>
      <c r="E100" s="1512" t="s">
        <v>347</v>
      </c>
      <c r="F100" s="4">
        <v>1</v>
      </c>
      <c r="G100" s="386" t="s">
        <v>74</v>
      </c>
      <c r="H100" s="242" t="s">
        <v>886</v>
      </c>
      <c r="K100" s="380">
        <v>5000</v>
      </c>
      <c r="Q100" s="413">
        <f t="shared" si="14"/>
        <v>5000</v>
      </c>
    </row>
    <row r="101" spans="1:17" ht="56.25" x14ac:dyDescent="0.3">
      <c r="A101" s="219"/>
      <c r="B101" s="262"/>
      <c r="C101" s="135"/>
      <c r="D101" s="135">
        <v>7.13</v>
      </c>
      <c r="E101" s="1512" t="s">
        <v>78</v>
      </c>
      <c r="F101" s="4">
        <v>1</v>
      </c>
      <c r="G101" s="386" t="s">
        <v>1133</v>
      </c>
      <c r="H101" s="242" t="s">
        <v>1199</v>
      </c>
      <c r="L101" s="380">
        <v>12000</v>
      </c>
      <c r="Q101" s="413">
        <f t="shared" si="14"/>
        <v>12000</v>
      </c>
    </row>
    <row r="102" spans="1:17" ht="37.5" x14ac:dyDescent="0.3">
      <c r="A102" s="219"/>
      <c r="B102" s="262"/>
      <c r="C102" s="135"/>
      <c r="D102" s="135">
        <v>7.14</v>
      </c>
      <c r="E102" s="1512" t="s">
        <v>1200</v>
      </c>
      <c r="F102" s="4">
        <v>1</v>
      </c>
      <c r="G102" s="386" t="s">
        <v>1133</v>
      </c>
      <c r="H102" s="242" t="s">
        <v>1201</v>
      </c>
      <c r="L102" s="380">
        <v>12000</v>
      </c>
      <c r="Q102" s="413">
        <f t="shared" si="14"/>
        <v>12000</v>
      </c>
    </row>
    <row r="103" spans="1:17" ht="75" x14ac:dyDescent="0.3">
      <c r="A103" s="219"/>
      <c r="B103" s="262"/>
      <c r="C103" s="135"/>
      <c r="D103" s="135">
        <v>7.15</v>
      </c>
      <c r="E103" s="1512" t="s">
        <v>1202</v>
      </c>
      <c r="F103" s="4">
        <v>1</v>
      </c>
      <c r="G103" s="386" t="s">
        <v>76</v>
      </c>
      <c r="H103" s="242" t="s">
        <v>1203</v>
      </c>
      <c r="J103" s="380">
        <v>7200</v>
      </c>
      <c r="K103" s="380">
        <v>10800</v>
      </c>
      <c r="Q103" s="413">
        <f t="shared" si="14"/>
        <v>18000</v>
      </c>
    </row>
    <row r="104" spans="1:17" ht="37.5" x14ac:dyDescent="0.3">
      <c r="A104" s="219"/>
      <c r="B104" s="262"/>
      <c r="C104" s="135"/>
      <c r="D104" s="135">
        <v>7.16</v>
      </c>
      <c r="E104" s="1512" t="s">
        <v>1204</v>
      </c>
      <c r="F104" s="4">
        <v>1</v>
      </c>
      <c r="G104" s="386" t="s">
        <v>76</v>
      </c>
      <c r="H104" s="242" t="s">
        <v>1205</v>
      </c>
      <c r="K104" s="380">
        <v>10800</v>
      </c>
      <c r="L104" s="380">
        <v>4200</v>
      </c>
      <c r="Q104" s="413">
        <f t="shared" si="14"/>
        <v>15000</v>
      </c>
    </row>
    <row r="105" spans="1:17" ht="56.25" x14ac:dyDescent="0.3">
      <c r="A105" s="219"/>
      <c r="B105" s="262"/>
      <c r="C105" s="135"/>
      <c r="D105" s="135">
        <v>7.17</v>
      </c>
      <c r="E105" s="1512" t="s">
        <v>1206</v>
      </c>
      <c r="F105" s="4">
        <v>1</v>
      </c>
      <c r="G105" s="386" t="s">
        <v>76</v>
      </c>
      <c r="H105" s="242" t="s">
        <v>1207</v>
      </c>
      <c r="K105" s="380">
        <v>10800</v>
      </c>
      <c r="L105" s="380">
        <v>4200</v>
      </c>
      <c r="Q105" s="413">
        <f t="shared" si="14"/>
        <v>15000</v>
      </c>
    </row>
    <row r="106" spans="1:17" ht="37.5" x14ac:dyDescent="0.3">
      <c r="A106" s="219"/>
      <c r="B106" s="262"/>
      <c r="C106" s="135"/>
      <c r="D106" s="135">
        <v>7.18</v>
      </c>
      <c r="E106" s="1512" t="s">
        <v>1208</v>
      </c>
      <c r="F106" s="4">
        <v>1</v>
      </c>
      <c r="G106" s="386" t="s">
        <v>76</v>
      </c>
      <c r="H106" s="242" t="s">
        <v>1209</v>
      </c>
      <c r="K106" s="380">
        <v>10800</v>
      </c>
      <c r="L106" s="380">
        <v>4200</v>
      </c>
      <c r="Q106" s="413">
        <f t="shared" si="14"/>
        <v>15000</v>
      </c>
    </row>
    <row r="107" spans="1:17" ht="56.25" x14ac:dyDescent="0.3">
      <c r="A107" s="219"/>
      <c r="B107" s="262"/>
      <c r="C107" s="135"/>
      <c r="D107" s="135">
        <v>7.19</v>
      </c>
      <c r="E107" s="1512" t="s">
        <v>1210</v>
      </c>
      <c r="F107" s="4">
        <v>1</v>
      </c>
      <c r="G107" s="386" t="s">
        <v>76</v>
      </c>
      <c r="H107" s="242" t="s">
        <v>1211</v>
      </c>
      <c r="K107" s="380">
        <v>10800</v>
      </c>
      <c r="L107" s="380">
        <v>4200</v>
      </c>
      <c r="Q107" s="413">
        <f t="shared" si="14"/>
        <v>15000</v>
      </c>
    </row>
    <row r="108" spans="1:17" ht="56.25" x14ac:dyDescent="0.3">
      <c r="A108" s="219"/>
      <c r="B108" s="262"/>
      <c r="C108" s="135"/>
      <c r="D108" s="314">
        <v>7.2</v>
      </c>
      <c r="E108" s="1512" t="s">
        <v>1855</v>
      </c>
      <c r="F108" s="4">
        <v>1</v>
      </c>
      <c r="G108" s="386" t="s">
        <v>76</v>
      </c>
      <c r="H108" s="242" t="s">
        <v>1213</v>
      </c>
      <c r="K108" s="380">
        <v>10800</v>
      </c>
      <c r="L108" s="380">
        <v>4200</v>
      </c>
      <c r="Q108" s="413">
        <f t="shared" si="14"/>
        <v>15000</v>
      </c>
    </row>
    <row r="109" spans="1:17" ht="56.25" x14ac:dyDescent="0.3">
      <c r="A109" s="219"/>
      <c r="B109" s="262"/>
      <c r="C109" s="579"/>
      <c r="D109" s="579">
        <v>7.21</v>
      </c>
      <c r="E109" s="1550" t="s">
        <v>1214</v>
      </c>
      <c r="F109" s="1544"/>
      <c r="G109" s="1535"/>
      <c r="H109" s="1551"/>
      <c r="I109" s="1546"/>
      <c r="J109" s="1546"/>
      <c r="K109" s="1546"/>
      <c r="L109" s="1546"/>
      <c r="M109" s="1546"/>
      <c r="N109" s="1546"/>
      <c r="O109" s="1546"/>
      <c r="P109" s="1546"/>
      <c r="Q109" s="1536"/>
    </row>
    <row r="110" spans="1:17" x14ac:dyDescent="0.3">
      <c r="A110" s="219"/>
      <c r="B110" s="262"/>
      <c r="C110" s="135"/>
      <c r="D110" s="135"/>
      <c r="E110" s="1512" t="s">
        <v>1215</v>
      </c>
      <c r="F110" s="4">
        <v>1</v>
      </c>
      <c r="G110" s="386" t="s">
        <v>1216</v>
      </c>
      <c r="H110" s="242" t="s">
        <v>1217</v>
      </c>
      <c r="J110" s="380">
        <v>16800</v>
      </c>
      <c r="K110" s="380">
        <v>21000</v>
      </c>
      <c r="L110" s="380">
        <v>11989</v>
      </c>
      <c r="Q110" s="413">
        <f>SUM(I110:P110)</f>
        <v>49789</v>
      </c>
    </row>
    <row r="111" spans="1:17" x14ac:dyDescent="0.3">
      <c r="A111" s="219"/>
      <c r="B111" s="262"/>
      <c r="C111" s="135"/>
      <c r="D111" s="135"/>
      <c r="E111" s="1512" t="s">
        <v>1218</v>
      </c>
      <c r="F111" s="4">
        <v>1</v>
      </c>
      <c r="G111" s="386" t="s">
        <v>1216</v>
      </c>
      <c r="H111" s="242" t="s">
        <v>1219</v>
      </c>
      <c r="J111" s="380">
        <v>16800</v>
      </c>
      <c r="K111" s="380">
        <v>14000</v>
      </c>
      <c r="L111" s="380">
        <v>18200</v>
      </c>
      <c r="Q111" s="413">
        <f>SUM(I111:P111)</f>
        <v>49000</v>
      </c>
    </row>
    <row r="112" spans="1:17" ht="56.25" x14ac:dyDescent="0.3">
      <c r="A112" s="219"/>
      <c r="B112" s="262"/>
      <c r="C112" s="579"/>
      <c r="D112" s="579">
        <v>7.22</v>
      </c>
      <c r="E112" s="1550" t="s">
        <v>1220</v>
      </c>
      <c r="F112" s="1544"/>
      <c r="G112" s="1535"/>
      <c r="H112" s="1551"/>
      <c r="I112" s="1546"/>
      <c r="J112" s="1546"/>
      <c r="K112" s="1546"/>
      <c r="L112" s="1546"/>
      <c r="M112" s="1546"/>
      <c r="N112" s="1546"/>
      <c r="O112" s="1546"/>
      <c r="P112" s="1546"/>
      <c r="Q112" s="1536"/>
    </row>
    <row r="113" spans="1:17" ht="37.5" x14ac:dyDescent="0.3">
      <c r="A113" s="219"/>
      <c r="B113" s="1534"/>
      <c r="C113" s="268"/>
      <c r="D113" s="268"/>
      <c r="E113" s="1514" t="s">
        <v>1221</v>
      </c>
      <c r="F113" s="395">
        <v>1</v>
      </c>
      <c r="G113" s="396" t="s">
        <v>1216</v>
      </c>
      <c r="H113" s="392" t="s">
        <v>1020</v>
      </c>
      <c r="I113" s="397"/>
      <c r="J113" s="397">
        <v>3600</v>
      </c>
      <c r="K113" s="397">
        <v>10200</v>
      </c>
      <c r="L113" s="397">
        <v>6200</v>
      </c>
      <c r="M113" s="397"/>
      <c r="N113" s="397"/>
      <c r="O113" s="397"/>
      <c r="P113" s="397"/>
      <c r="Q113" s="417">
        <f t="shared" si="14"/>
        <v>20000</v>
      </c>
    </row>
    <row r="114" spans="1:17" ht="37.5" x14ac:dyDescent="0.3">
      <c r="A114" s="219"/>
      <c r="B114" s="262"/>
      <c r="C114" s="135"/>
      <c r="D114" s="135"/>
      <c r="E114" s="1512" t="s">
        <v>1222</v>
      </c>
      <c r="F114" s="4">
        <v>1</v>
      </c>
      <c r="G114" s="386" t="s">
        <v>1216</v>
      </c>
      <c r="H114" s="242" t="s">
        <v>655</v>
      </c>
      <c r="J114" s="380">
        <v>2400</v>
      </c>
      <c r="K114" s="380">
        <v>3800</v>
      </c>
      <c r="L114" s="380">
        <v>13800</v>
      </c>
      <c r="Q114" s="413">
        <f t="shared" si="14"/>
        <v>20000</v>
      </c>
    </row>
    <row r="115" spans="1:17" ht="37.5" x14ac:dyDescent="0.3">
      <c r="A115" s="219"/>
      <c r="B115" s="262"/>
      <c r="C115" s="135"/>
      <c r="D115" s="135"/>
      <c r="E115" s="1512" t="s">
        <v>1223</v>
      </c>
      <c r="F115" s="4">
        <v>1</v>
      </c>
      <c r="G115" s="386" t="s">
        <v>1216</v>
      </c>
      <c r="H115" s="242" t="s">
        <v>933</v>
      </c>
      <c r="J115" s="380">
        <v>3600</v>
      </c>
      <c r="K115" s="380">
        <v>11900</v>
      </c>
      <c r="L115" s="380">
        <v>4500</v>
      </c>
      <c r="Q115" s="413">
        <f t="shared" si="14"/>
        <v>20000</v>
      </c>
    </row>
    <row r="116" spans="1:17" ht="37.5" x14ac:dyDescent="0.3">
      <c r="A116" s="219"/>
      <c r="B116" s="262"/>
      <c r="C116" s="135"/>
      <c r="D116" s="135"/>
      <c r="E116" s="1512" t="s">
        <v>1224</v>
      </c>
      <c r="F116" s="4">
        <v>1</v>
      </c>
      <c r="G116" s="386" t="s">
        <v>1216</v>
      </c>
      <c r="H116" s="242" t="s">
        <v>1225</v>
      </c>
      <c r="J116" s="380">
        <v>3600</v>
      </c>
      <c r="K116" s="380">
        <v>21000</v>
      </c>
      <c r="L116" s="380">
        <v>15400</v>
      </c>
      <c r="Q116" s="413">
        <f t="shared" si="14"/>
        <v>40000</v>
      </c>
    </row>
    <row r="117" spans="1:17" ht="37.5" x14ac:dyDescent="0.3">
      <c r="A117" s="219"/>
      <c r="B117" s="262"/>
      <c r="C117" s="135"/>
      <c r="D117" s="135"/>
      <c r="E117" s="1512" t="s">
        <v>1226</v>
      </c>
      <c r="F117" s="4">
        <v>1</v>
      </c>
      <c r="G117" s="386" t="s">
        <v>1216</v>
      </c>
      <c r="H117" s="242" t="s">
        <v>820</v>
      </c>
      <c r="J117" s="380">
        <v>8400</v>
      </c>
      <c r="K117" s="380">
        <v>5000</v>
      </c>
      <c r="L117" s="380">
        <v>6600</v>
      </c>
      <c r="Q117" s="413">
        <f t="shared" si="14"/>
        <v>20000</v>
      </c>
    </row>
    <row r="118" spans="1:17" ht="37.5" x14ac:dyDescent="0.3">
      <c r="A118" s="219"/>
      <c r="B118" s="262"/>
      <c r="C118" s="135"/>
      <c r="D118" s="135"/>
      <c r="E118" s="1512" t="s">
        <v>1227</v>
      </c>
      <c r="F118" s="4">
        <v>1</v>
      </c>
      <c r="G118" s="386" t="s">
        <v>1216</v>
      </c>
      <c r="H118" s="242" t="s">
        <v>805</v>
      </c>
      <c r="J118" s="380">
        <v>3600</v>
      </c>
      <c r="K118" s="380">
        <v>9100</v>
      </c>
      <c r="L118" s="380">
        <v>7300</v>
      </c>
      <c r="Q118" s="413">
        <f t="shared" si="14"/>
        <v>20000</v>
      </c>
    </row>
    <row r="119" spans="1:17" ht="37.5" x14ac:dyDescent="0.3">
      <c r="A119" s="219"/>
      <c r="B119" s="262"/>
      <c r="C119" s="135"/>
      <c r="D119" s="135"/>
      <c r="E119" s="1512" t="s">
        <v>1854</v>
      </c>
      <c r="F119" s="4">
        <v>1</v>
      </c>
      <c r="G119" s="386" t="s">
        <v>1216</v>
      </c>
      <c r="H119" s="242" t="s">
        <v>802</v>
      </c>
      <c r="J119" s="380">
        <v>3600</v>
      </c>
      <c r="K119" s="380">
        <v>9100</v>
      </c>
      <c r="L119" s="380">
        <v>7300</v>
      </c>
      <c r="Q119" s="413">
        <f t="shared" si="14"/>
        <v>20000</v>
      </c>
    </row>
    <row r="120" spans="1:17" ht="37.5" x14ac:dyDescent="0.3">
      <c r="A120" s="219"/>
      <c r="B120" s="262"/>
      <c r="C120" s="135"/>
      <c r="D120" s="135"/>
      <c r="E120" s="1512" t="s">
        <v>1864</v>
      </c>
      <c r="F120" s="4">
        <v>1</v>
      </c>
      <c r="G120" s="386" t="s">
        <v>1216</v>
      </c>
      <c r="H120" s="242" t="s">
        <v>804</v>
      </c>
      <c r="J120" s="380">
        <v>3600</v>
      </c>
      <c r="K120" s="380">
        <v>9100</v>
      </c>
      <c r="L120" s="380">
        <v>7300</v>
      </c>
      <c r="Q120" s="413">
        <f t="shared" si="14"/>
        <v>20000</v>
      </c>
    </row>
    <row r="121" spans="1:17" ht="38.25" customHeight="1" x14ac:dyDescent="0.3">
      <c r="A121" s="219"/>
      <c r="B121" s="262"/>
      <c r="C121" s="135"/>
      <c r="D121" s="135"/>
      <c r="E121" s="1512" t="s">
        <v>1865</v>
      </c>
      <c r="F121" s="4">
        <v>1</v>
      </c>
      <c r="G121" s="386" t="s">
        <v>1216</v>
      </c>
      <c r="H121" s="242" t="s">
        <v>859</v>
      </c>
      <c r="J121" s="380">
        <v>10800</v>
      </c>
      <c r="K121" s="380">
        <v>8400</v>
      </c>
      <c r="L121" s="380">
        <v>800</v>
      </c>
      <c r="Q121" s="413">
        <f t="shared" si="14"/>
        <v>20000</v>
      </c>
    </row>
    <row r="122" spans="1:17" ht="37.5" x14ac:dyDescent="0.3">
      <c r="A122" s="219"/>
      <c r="B122" s="262"/>
      <c r="D122" s="135">
        <v>7.23</v>
      </c>
      <c r="E122" s="1512" t="s">
        <v>1231</v>
      </c>
      <c r="F122" s="4">
        <v>1</v>
      </c>
      <c r="G122" s="386" t="s">
        <v>1232</v>
      </c>
      <c r="H122" s="242" t="s">
        <v>1233</v>
      </c>
      <c r="J122" s="380">
        <v>36000</v>
      </c>
      <c r="K122" s="380">
        <v>4000</v>
      </c>
      <c r="L122" s="380">
        <v>5000</v>
      </c>
      <c r="Q122" s="413">
        <f>SUM(I122:P122)</f>
        <v>45000</v>
      </c>
    </row>
    <row r="123" spans="1:17" ht="56.25" x14ac:dyDescent="0.3">
      <c r="A123" s="219"/>
      <c r="B123" s="262"/>
      <c r="C123" s="135"/>
      <c r="D123" s="135">
        <v>7.24</v>
      </c>
      <c r="E123" s="1512" t="s">
        <v>1234</v>
      </c>
      <c r="F123" s="4">
        <v>1</v>
      </c>
      <c r="G123" s="386" t="s">
        <v>1232</v>
      </c>
      <c r="H123" s="242" t="s">
        <v>1235</v>
      </c>
      <c r="J123" s="380">
        <v>3600</v>
      </c>
      <c r="K123" s="380">
        <v>8000</v>
      </c>
      <c r="L123" s="137">
        <v>3400</v>
      </c>
      <c r="Q123" s="413">
        <f>SUM(I123:P123)</f>
        <v>15000</v>
      </c>
    </row>
    <row r="124" spans="1:17" x14ac:dyDescent="0.3">
      <c r="A124" s="219"/>
      <c r="B124" s="262"/>
      <c r="C124" s="135"/>
      <c r="D124" s="135">
        <v>7.25</v>
      </c>
      <c r="E124" s="1512" t="s">
        <v>191</v>
      </c>
      <c r="F124" s="4">
        <v>1</v>
      </c>
      <c r="G124" s="386" t="s">
        <v>1236</v>
      </c>
      <c r="H124" s="242" t="s">
        <v>1237</v>
      </c>
      <c r="J124" s="380">
        <v>6000</v>
      </c>
      <c r="K124" s="380">
        <v>10000</v>
      </c>
      <c r="L124" s="380">
        <v>4000</v>
      </c>
      <c r="Q124" s="413">
        <f t="shared" si="14"/>
        <v>20000</v>
      </c>
    </row>
    <row r="125" spans="1:17" s="2" customFormat="1" ht="37.5" x14ac:dyDescent="0.3">
      <c r="A125" s="1121"/>
      <c r="B125" s="262"/>
      <c r="C125" s="135"/>
      <c r="D125" s="135">
        <v>7.26</v>
      </c>
      <c r="E125" s="461" t="s">
        <v>1866</v>
      </c>
      <c r="F125" s="7">
        <v>1</v>
      </c>
      <c r="G125" s="291" t="s">
        <v>1232</v>
      </c>
      <c r="H125" s="79" t="s">
        <v>1239</v>
      </c>
      <c r="I125" s="220"/>
      <c r="J125" s="220">
        <v>3600</v>
      </c>
      <c r="K125" s="220">
        <v>8000</v>
      </c>
      <c r="L125" s="220">
        <v>3400</v>
      </c>
      <c r="M125" s="220"/>
      <c r="N125" s="220"/>
      <c r="O125" s="220"/>
      <c r="P125" s="220"/>
      <c r="Q125" s="413">
        <f t="shared" si="14"/>
        <v>15000</v>
      </c>
    </row>
    <row r="126" spans="1:17" ht="37.5" x14ac:dyDescent="0.3">
      <c r="A126" s="219"/>
      <c r="B126" s="262"/>
      <c r="C126" s="135"/>
      <c r="D126" s="135">
        <v>7.27</v>
      </c>
      <c r="E126" s="136" t="s">
        <v>1240</v>
      </c>
      <c r="F126" s="137">
        <v>1</v>
      </c>
      <c r="G126" s="334" t="s">
        <v>76</v>
      </c>
      <c r="H126" s="79" t="s">
        <v>666</v>
      </c>
      <c r="K126" s="380">
        <v>15200</v>
      </c>
      <c r="L126" s="380">
        <v>4800</v>
      </c>
      <c r="Q126" s="413">
        <f t="shared" si="14"/>
        <v>20000</v>
      </c>
    </row>
    <row r="127" spans="1:17" ht="56.25" x14ac:dyDescent="0.3">
      <c r="A127" s="219"/>
      <c r="B127" s="262"/>
      <c r="C127" s="135"/>
      <c r="D127" s="135">
        <v>7.28</v>
      </c>
      <c r="E127" s="136" t="s">
        <v>1241</v>
      </c>
      <c r="F127" s="137">
        <v>1</v>
      </c>
      <c r="G127" s="334" t="s">
        <v>1242</v>
      </c>
      <c r="H127" s="79" t="s">
        <v>562</v>
      </c>
      <c r="J127" s="380">
        <v>7200</v>
      </c>
      <c r="L127" s="380">
        <v>2800</v>
      </c>
      <c r="Q127" s="413">
        <f t="shared" si="14"/>
        <v>10000</v>
      </c>
    </row>
    <row r="128" spans="1:17" ht="56.25" x14ac:dyDescent="0.3">
      <c r="A128" s="219"/>
      <c r="B128" s="262"/>
      <c r="C128" s="135"/>
      <c r="D128" s="135">
        <v>7.29</v>
      </c>
      <c r="E128" s="136" t="s">
        <v>1243</v>
      </c>
      <c r="F128" s="137">
        <v>1</v>
      </c>
      <c r="G128" s="334" t="s">
        <v>1244</v>
      </c>
      <c r="H128" s="79" t="s">
        <v>781</v>
      </c>
      <c r="L128" s="380">
        <v>10000</v>
      </c>
      <c r="Q128" s="413">
        <f t="shared" si="14"/>
        <v>10000</v>
      </c>
    </row>
    <row r="129" spans="1:17" ht="56.25" x14ac:dyDescent="0.3">
      <c r="A129" s="219"/>
      <c r="B129" s="1534"/>
      <c r="C129" s="268"/>
      <c r="D129" s="269">
        <v>7.3</v>
      </c>
      <c r="E129" s="352" t="s">
        <v>1245</v>
      </c>
      <c r="F129" s="353">
        <v>1</v>
      </c>
      <c r="G129" s="337" t="s">
        <v>1131</v>
      </c>
      <c r="H129" s="1572" t="s">
        <v>1246</v>
      </c>
      <c r="I129" s="397"/>
      <c r="J129" s="397">
        <v>1800</v>
      </c>
      <c r="K129" s="397"/>
      <c r="L129" s="397">
        <v>10200</v>
      </c>
      <c r="M129" s="397"/>
      <c r="N129" s="397"/>
      <c r="O129" s="397"/>
      <c r="P129" s="397"/>
      <c r="Q129" s="417">
        <f t="shared" si="14"/>
        <v>12000</v>
      </c>
    </row>
    <row r="130" spans="1:17" ht="42.75" customHeight="1" x14ac:dyDescent="0.3">
      <c r="A130" s="219"/>
      <c r="B130" s="262"/>
      <c r="C130" s="135"/>
      <c r="D130" s="135">
        <v>7.31</v>
      </c>
      <c r="E130" s="136" t="s">
        <v>1869</v>
      </c>
      <c r="F130" s="137">
        <v>1</v>
      </c>
      <c r="G130" s="334" t="s">
        <v>77</v>
      </c>
      <c r="H130" s="1549" t="s">
        <v>663</v>
      </c>
      <c r="K130" s="380">
        <v>20000</v>
      </c>
      <c r="L130" s="380">
        <v>5000</v>
      </c>
      <c r="Q130" s="413">
        <f t="shared" si="14"/>
        <v>25000</v>
      </c>
    </row>
    <row r="131" spans="1:17" ht="56.25" x14ac:dyDescent="0.3">
      <c r="A131" s="219"/>
      <c r="B131" s="262"/>
      <c r="C131" s="135"/>
      <c r="D131" s="135">
        <v>7.32</v>
      </c>
      <c r="E131" s="136" t="s">
        <v>1247</v>
      </c>
      <c r="F131" s="137">
        <v>1</v>
      </c>
      <c r="G131" s="334" t="s">
        <v>76</v>
      </c>
      <c r="H131" s="79" t="s">
        <v>1248</v>
      </c>
      <c r="K131" s="380">
        <v>10000</v>
      </c>
      <c r="L131" s="380">
        <v>10000</v>
      </c>
      <c r="Q131" s="413">
        <f>SUM(I131:P131)</f>
        <v>20000</v>
      </c>
    </row>
    <row r="132" spans="1:17" s="2" customFormat="1" x14ac:dyDescent="0.3">
      <c r="A132" s="1121"/>
      <c r="B132" s="262"/>
      <c r="C132" s="1199" t="s">
        <v>56</v>
      </c>
      <c r="D132" s="1190" t="s">
        <v>95</v>
      </c>
      <c r="E132" s="1200"/>
      <c r="F132" s="1201"/>
      <c r="G132" s="1118"/>
      <c r="H132" s="1191"/>
      <c r="I132" s="1202">
        <f>SUM(I134:I151)</f>
        <v>0</v>
      </c>
      <c r="J132" s="1202">
        <f>SUM(J133:J151)</f>
        <v>48880</v>
      </c>
      <c r="K132" s="1202">
        <f t="shared" ref="K132:Q132" si="15">SUM(K133:K151)</f>
        <v>120040</v>
      </c>
      <c r="L132" s="1202">
        <f t="shared" si="15"/>
        <v>95840</v>
      </c>
      <c r="M132" s="1202">
        <f t="shared" si="15"/>
        <v>0</v>
      </c>
      <c r="N132" s="1202">
        <f t="shared" si="15"/>
        <v>0</v>
      </c>
      <c r="O132" s="1202">
        <f t="shared" si="15"/>
        <v>0</v>
      </c>
      <c r="P132" s="1202">
        <f t="shared" si="15"/>
        <v>0</v>
      </c>
      <c r="Q132" s="1203">
        <f t="shared" si="15"/>
        <v>264760</v>
      </c>
    </row>
    <row r="133" spans="1:17" ht="37.5" x14ac:dyDescent="0.3">
      <c r="A133" s="219"/>
      <c r="B133" s="262"/>
      <c r="C133" s="135"/>
      <c r="D133" s="135">
        <v>8.1</v>
      </c>
      <c r="E133" s="136" t="s">
        <v>1249</v>
      </c>
      <c r="F133" s="137">
        <v>1</v>
      </c>
      <c r="G133" s="336" t="s">
        <v>337</v>
      </c>
      <c r="H133" s="79" t="s">
        <v>1250</v>
      </c>
      <c r="J133" s="380">
        <v>3600</v>
      </c>
      <c r="K133" s="380">
        <v>1980</v>
      </c>
      <c r="L133" s="380">
        <v>4420</v>
      </c>
      <c r="Q133" s="1560">
        <f>SUM(I133:P133)</f>
        <v>10000</v>
      </c>
    </row>
    <row r="134" spans="1:17" ht="75" x14ac:dyDescent="0.3">
      <c r="A134" s="219"/>
      <c r="B134" s="262"/>
      <c r="C134" s="135"/>
      <c r="D134" s="135">
        <v>8.1999999999999993</v>
      </c>
      <c r="E134" s="136" t="s">
        <v>1251</v>
      </c>
      <c r="F134" s="137">
        <v>1</v>
      </c>
      <c r="G134" s="336" t="s">
        <v>337</v>
      </c>
      <c r="H134" s="79" t="s">
        <v>1121</v>
      </c>
      <c r="J134" s="380">
        <v>3600</v>
      </c>
      <c r="K134" s="380">
        <v>1980</v>
      </c>
      <c r="L134" s="380">
        <v>4420</v>
      </c>
      <c r="Q134" s="1560">
        <f>SUM(I134:P134)</f>
        <v>10000</v>
      </c>
    </row>
    <row r="135" spans="1:17" ht="56.25" x14ac:dyDescent="0.3">
      <c r="A135" s="219"/>
      <c r="B135" s="262"/>
      <c r="C135" s="135"/>
      <c r="D135" s="135">
        <v>8.3000000000000007</v>
      </c>
      <c r="E135" s="136" t="s">
        <v>1252</v>
      </c>
      <c r="F135" s="137">
        <v>1</v>
      </c>
      <c r="G135" s="336" t="s">
        <v>337</v>
      </c>
      <c r="H135" s="7" t="s">
        <v>1253</v>
      </c>
      <c r="K135" s="380">
        <v>22680</v>
      </c>
      <c r="Q135" s="1560">
        <f t="shared" ref="Q135:Q146" si="16">SUM(I135:P135)</f>
        <v>22680</v>
      </c>
    </row>
    <row r="136" spans="1:17" ht="56.25" x14ac:dyDescent="0.3">
      <c r="A136" s="219"/>
      <c r="B136" s="262"/>
      <c r="C136" s="135"/>
      <c r="D136" s="135">
        <v>8.4</v>
      </c>
      <c r="E136" s="136" t="s">
        <v>1254</v>
      </c>
      <c r="F136" s="137">
        <v>1</v>
      </c>
      <c r="G136" s="336" t="s">
        <v>338</v>
      </c>
      <c r="H136" s="7" t="s">
        <v>1255</v>
      </c>
      <c r="K136" s="380">
        <v>10000</v>
      </c>
      <c r="L136" s="380">
        <v>20000</v>
      </c>
      <c r="Q136" s="1560">
        <f>SUM(I136:P136)</f>
        <v>30000</v>
      </c>
    </row>
    <row r="137" spans="1:17" s="2" customFormat="1" ht="37.5" x14ac:dyDescent="0.3">
      <c r="A137" s="1121"/>
      <c r="B137" s="262"/>
      <c r="C137" s="579"/>
      <c r="D137" s="579"/>
      <c r="E137" s="580" t="s">
        <v>1256</v>
      </c>
      <c r="F137" s="581"/>
      <c r="G137" s="1540"/>
      <c r="H137" s="1545" t="s">
        <v>1255</v>
      </c>
      <c r="I137" s="1546"/>
      <c r="J137" s="1546"/>
      <c r="K137" s="1546"/>
      <c r="L137" s="1546"/>
      <c r="M137" s="1546"/>
      <c r="N137" s="1546"/>
      <c r="O137" s="1546"/>
      <c r="P137" s="1546"/>
      <c r="Q137" s="1536"/>
    </row>
    <row r="138" spans="1:17" s="2" customFormat="1" ht="37.5" x14ac:dyDescent="0.3">
      <c r="A138" s="1121"/>
      <c r="B138" s="262"/>
      <c r="C138" s="579"/>
      <c r="D138" s="579"/>
      <c r="E138" s="580" t="s">
        <v>1257</v>
      </c>
      <c r="F138" s="581"/>
      <c r="G138" s="1540"/>
      <c r="H138" s="1551" t="s">
        <v>588</v>
      </c>
      <c r="I138" s="1546"/>
      <c r="J138" s="1546"/>
      <c r="K138" s="1546"/>
      <c r="L138" s="1546"/>
      <c r="M138" s="1546"/>
      <c r="N138" s="1546"/>
      <c r="O138" s="1546"/>
      <c r="P138" s="1546"/>
      <c r="Q138" s="1536"/>
    </row>
    <row r="139" spans="1:17" s="2" customFormat="1" ht="37.5" x14ac:dyDescent="0.3">
      <c r="A139" s="1121"/>
      <c r="B139" s="262"/>
      <c r="C139" s="579"/>
      <c r="D139" s="579"/>
      <c r="E139" s="580" t="s">
        <v>1258</v>
      </c>
      <c r="F139" s="581"/>
      <c r="G139" s="1540"/>
      <c r="H139" s="1544" t="s">
        <v>1259</v>
      </c>
      <c r="I139" s="1546"/>
      <c r="J139" s="1546"/>
      <c r="K139" s="1546"/>
      <c r="L139" s="1546"/>
      <c r="M139" s="1546"/>
      <c r="N139" s="1546"/>
      <c r="O139" s="1546"/>
      <c r="P139" s="1546"/>
      <c r="Q139" s="1536"/>
    </row>
    <row r="140" spans="1:17" ht="37.5" x14ac:dyDescent="0.3">
      <c r="A140" s="219"/>
      <c r="B140" s="262"/>
      <c r="C140" s="135"/>
      <c r="D140" s="135">
        <v>8.5</v>
      </c>
      <c r="E140" s="136" t="s">
        <v>1260</v>
      </c>
      <c r="F140" s="137">
        <v>1</v>
      </c>
      <c r="G140" s="336" t="s">
        <v>79</v>
      </c>
      <c r="H140" s="7" t="s">
        <v>1113</v>
      </c>
      <c r="J140" s="380">
        <v>10000</v>
      </c>
      <c r="L140" s="380">
        <v>7280</v>
      </c>
      <c r="Q140" s="1560">
        <f t="shared" si="16"/>
        <v>17280</v>
      </c>
    </row>
    <row r="141" spans="1:17" ht="37.5" x14ac:dyDescent="0.3">
      <c r="A141" s="219"/>
      <c r="B141" s="262"/>
      <c r="C141" s="135"/>
      <c r="D141" s="135">
        <v>8.6</v>
      </c>
      <c r="E141" s="136" t="s">
        <v>1261</v>
      </c>
      <c r="F141" s="137">
        <v>1</v>
      </c>
      <c r="G141" s="336" t="s">
        <v>1131</v>
      </c>
      <c r="H141" s="79" t="s">
        <v>1096</v>
      </c>
      <c r="J141" s="380">
        <v>5400</v>
      </c>
      <c r="L141" s="380">
        <v>3600</v>
      </c>
      <c r="Q141" s="1560">
        <f t="shared" si="16"/>
        <v>9000</v>
      </c>
    </row>
    <row r="142" spans="1:17" x14ac:dyDescent="0.3">
      <c r="A142" s="219"/>
      <c r="B142" s="262"/>
      <c r="C142" s="135"/>
      <c r="D142" s="135">
        <v>8.6999999999999993</v>
      </c>
      <c r="E142" s="315" t="s">
        <v>1262</v>
      </c>
      <c r="F142" s="137" t="s">
        <v>49</v>
      </c>
      <c r="G142" s="335" t="s">
        <v>35</v>
      </c>
      <c r="H142" s="1549" t="s">
        <v>1263</v>
      </c>
      <c r="J142" s="380">
        <v>7200</v>
      </c>
      <c r="K142" s="380">
        <v>4800</v>
      </c>
      <c r="L142" s="380">
        <v>18000</v>
      </c>
      <c r="Q142" s="1560">
        <f t="shared" si="16"/>
        <v>30000</v>
      </c>
    </row>
    <row r="143" spans="1:17" ht="37.5" x14ac:dyDescent="0.3">
      <c r="A143" s="219"/>
      <c r="B143" s="262"/>
      <c r="C143" s="135"/>
      <c r="D143" s="135">
        <v>8.8000000000000007</v>
      </c>
      <c r="E143" s="136" t="s">
        <v>1264</v>
      </c>
      <c r="F143" s="137">
        <v>1</v>
      </c>
      <c r="G143" s="336" t="s">
        <v>74</v>
      </c>
      <c r="H143" s="7" t="s">
        <v>1265</v>
      </c>
      <c r="K143" s="380">
        <v>9000</v>
      </c>
      <c r="Q143" s="1560">
        <f t="shared" si="16"/>
        <v>9000</v>
      </c>
    </row>
    <row r="144" spans="1:17" ht="37.5" x14ac:dyDescent="0.3">
      <c r="A144" s="219"/>
      <c r="B144" s="262"/>
      <c r="C144" s="135"/>
      <c r="D144" s="135">
        <v>8.9</v>
      </c>
      <c r="E144" s="136" t="s">
        <v>1266</v>
      </c>
      <c r="F144" s="137">
        <v>1</v>
      </c>
      <c r="G144" s="336" t="s">
        <v>1133</v>
      </c>
      <c r="H144" s="7" t="s">
        <v>1267</v>
      </c>
      <c r="J144" s="380">
        <v>8280</v>
      </c>
      <c r="Q144" s="1560">
        <f t="shared" si="16"/>
        <v>8280</v>
      </c>
    </row>
    <row r="145" spans="1:17" ht="37.5" x14ac:dyDescent="0.3">
      <c r="A145" s="219"/>
      <c r="B145" s="262"/>
      <c r="C145" s="135"/>
      <c r="D145" s="314">
        <v>8.1</v>
      </c>
      <c r="E145" s="136" t="s">
        <v>1853</v>
      </c>
      <c r="F145" s="137">
        <v>1</v>
      </c>
      <c r="G145" s="336" t="s">
        <v>76</v>
      </c>
      <c r="H145" s="7" t="s">
        <v>1269</v>
      </c>
      <c r="K145" s="380">
        <v>8000</v>
      </c>
      <c r="L145" s="380">
        <v>12000</v>
      </c>
      <c r="Q145" s="1560">
        <f t="shared" si="16"/>
        <v>20000</v>
      </c>
    </row>
    <row r="146" spans="1:17" ht="37.5" x14ac:dyDescent="0.3">
      <c r="A146" s="219"/>
      <c r="B146" s="1534"/>
      <c r="C146" s="268"/>
      <c r="D146" s="269">
        <v>8.11</v>
      </c>
      <c r="E146" s="352" t="s">
        <v>1270</v>
      </c>
      <c r="F146" s="353">
        <v>1</v>
      </c>
      <c r="G146" s="354" t="s">
        <v>76</v>
      </c>
      <c r="H146" s="1495" t="s">
        <v>966</v>
      </c>
      <c r="I146" s="397"/>
      <c r="J146" s="397"/>
      <c r="K146" s="397">
        <v>15200</v>
      </c>
      <c r="L146" s="397">
        <v>4800</v>
      </c>
      <c r="M146" s="397"/>
      <c r="N146" s="397"/>
      <c r="O146" s="397"/>
      <c r="P146" s="397"/>
      <c r="Q146" s="1539">
        <f t="shared" si="16"/>
        <v>20000</v>
      </c>
    </row>
    <row r="147" spans="1:17" ht="56.25" x14ac:dyDescent="0.3">
      <c r="A147" s="219"/>
      <c r="B147" s="262"/>
      <c r="C147" s="579"/>
      <c r="D147" s="382">
        <v>8.1199999999999992</v>
      </c>
      <c r="E147" s="580" t="s">
        <v>1271</v>
      </c>
      <c r="F147" s="581"/>
      <c r="G147" s="1540"/>
      <c r="H147" s="1553"/>
      <c r="I147" s="1546"/>
      <c r="J147" s="1546"/>
      <c r="K147" s="1546"/>
      <c r="L147" s="1546"/>
      <c r="M147" s="1546"/>
      <c r="N147" s="1546"/>
      <c r="O147" s="1546"/>
      <c r="P147" s="1546"/>
      <c r="Q147" s="1536"/>
    </row>
    <row r="148" spans="1:17" ht="37.5" x14ac:dyDescent="0.3">
      <c r="A148" s="219"/>
      <c r="B148" s="262"/>
      <c r="C148" s="135"/>
      <c r="D148" s="314"/>
      <c r="E148" s="136" t="s">
        <v>1272</v>
      </c>
      <c r="F148" s="137">
        <v>1</v>
      </c>
      <c r="G148" s="336" t="s">
        <v>340</v>
      </c>
      <c r="H148" s="79" t="s">
        <v>1009</v>
      </c>
      <c r="J148" s="380">
        <v>3600</v>
      </c>
      <c r="K148" s="380">
        <v>11200</v>
      </c>
      <c r="L148" s="380">
        <v>5200</v>
      </c>
      <c r="Q148" s="1560">
        <f>SUM(I148:P148)</f>
        <v>20000</v>
      </c>
    </row>
    <row r="149" spans="1:17" ht="37.5" x14ac:dyDescent="0.3">
      <c r="A149" s="219"/>
      <c r="B149" s="262"/>
      <c r="C149" s="135"/>
      <c r="D149" s="314"/>
      <c r="E149" s="136" t="s">
        <v>1273</v>
      </c>
      <c r="F149" s="137">
        <v>1</v>
      </c>
      <c r="G149" s="336" t="s">
        <v>340</v>
      </c>
      <c r="H149" s="79" t="s">
        <v>1274</v>
      </c>
      <c r="K149" s="380">
        <v>11200</v>
      </c>
      <c r="L149" s="380">
        <v>7320</v>
      </c>
      <c r="Q149" s="1560">
        <f>SUM(I149:P149)</f>
        <v>18520</v>
      </c>
    </row>
    <row r="150" spans="1:17" ht="37.5" x14ac:dyDescent="0.3">
      <c r="A150" s="219"/>
      <c r="B150" s="262"/>
      <c r="C150" s="135"/>
      <c r="D150" s="314">
        <v>8.1300000000000008</v>
      </c>
      <c r="E150" s="136" t="s">
        <v>348</v>
      </c>
      <c r="F150" s="137">
        <v>1</v>
      </c>
      <c r="G150" s="336" t="s">
        <v>1232</v>
      </c>
      <c r="H150" s="1549" t="s">
        <v>1275</v>
      </c>
      <c r="J150" s="380">
        <v>7200</v>
      </c>
      <c r="K150" s="380">
        <v>4000</v>
      </c>
      <c r="L150" s="380">
        <v>3800</v>
      </c>
      <c r="Q150" s="1560">
        <f>SUM(I150:P150)</f>
        <v>15000</v>
      </c>
    </row>
    <row r="151" spans="1:17" ht="37.5" x14ac:dyDescent="0.3">
      <c r="A151" s="219"/>
      <c r="B151" s="262"/>
      <c r="C151" s="135"/>
      <c r="D151" s="135">
        <v>8.14</v>
      </c>
      <c r="E151" s="316" t="s">
        <v>1276</v>
      </c>
      <c r="F151" s="137">
        <v>1</v>
      </c>
      <c r="G151" s="336" t="s">
        <v>1232</v>
      </c>
      <c r="H151" s="79" t="s">
        <v>792</v>
      </c>
      <c r="K151" s="380">
        <v>20000</v>
      </c>
      <c r="L151" s="380">
        <v>5000</v>
      </c>
      <c r="Q151" s="1560">
        <f>SUM(I151:P151)</f>
        <v>25000</v>
      </c>
    </row>
    <row r="152" spans="1:17" x14ac:dyDescent="0.3">
      <c r="A152" s="219"/>
      <c r="B152" s="262"/>
      <c r="C152" s="1387" t="s">
        <v>58</v>
      </c>
      <c r="D152" s="1246" t="s">
        <v>181</v>
      </c>
      <c r="E152" s="1481"/>
      <c r="F152" s="1419"/>
      <c r="G152" s="1237"/>
      <c r="H152" s="1420"/>
      <c r="I152" s="385">
        <f>SUM(I153:I158)</f>
        <v>0</v>
      </c>
      <c r="J152" s="385">
        <f>SUM(J153:J158)</f>
        <v>0</v>
      </c>
      <c r="K152" s="385">
        <f t="shared" ref="K152:Q152" si="17">SUM(K153:K158)</f>
        <v>28400</v>
      </c>
      <c r="L152" s="385">
        <f t="shared" si="17"/>
        <v>31600</v>
      </c>
      <c r="M152" s="385">
        <f t="shared" si="17"/>
        <v>0</v>
      </c>
      <c r="N152" s="385">
        <f t="shared" si="17"/>
        <v>0</v>
      </c>
      <c r="O152" s="385">
        <f t="shared" si="17"/>
        <v>0</v>
      </c>
      <c r="P152" s="385">
        <f t="shared" si="17"/>
        <v>0</v>
      </c>
      <c r="Q152" s="261">
        <f t="shared" si="17"/>
        <v>60000</v>
      </c>
    </row>
    <row r="153" spans="1:17" ht="56.25" x14ac:dyDescent="0.3">
      <c r="A153" s="219"/>
      <c r="B153" s="262"/>
      <c r="C153" s="135"/>
      <c r="D153" s="135">
        <v>9.1</v>
      </c>
      <c r="E153" s="136" t="s">
        <v>1277</v>
      </c>
      <c r="F153" s="137" t="s">
        <v>43</v>
      </c>
      <c r="G153" s="336" t="s">
        <v>337</v>
      </c>
      <c r="H153" s="7" t="s">
        <v>1185</v>
      </c>
      <c r="L153" s="380">
        <v>10000</v>
      </c>
      <c r="Q153" s="413">
        <f>SUM(I153:P153)</f>
        <v>10000</v>
      </c>
    </row>
    <row r="154" spans="1:17" x14ac:dyDescent="0.3">
      <c r="A154" s="219"/>
      <c r="B154" s="262"/>
      <c r="C154" s="135"/>
      <c r="D154" s="135">
        <v>9.1999999999999993</v>
      </c>
      <c r="E154" s="136" t="s">
        <v>1278</v>
      </c>
      <c r="F154" s="137">
        <v>1</v>
      </c>
      <c r="G154" s="336" t="s">
        <v>338</v>
      </c>
      <c r="H154" s="79" t="s">
        <v>1279</v>
      </c>
      <c r="L154" s="380">
        <v>5000</v>
      </c>
      <c r="Q154" s="413">
        <f t="shared" ref="Q154:Q158" si="18">SUM(I154:P154)</f>
        <v>5000</v>
      </c>
    </row>
    <row r="155" spans="1:17" ht="37.5" x14ac:dyDescent="0.3">
      <c r="A155" s="219"/>
      <c r="B155" s="262"/>
      <c r="C155" s="135"/>
      <c r="D155" s="135">
        <v>9.3000000000000007</v>
      </c>
      <c r="E155" s="136" t="s">
        <v>1280</v>
      </c>
      <c r="F155" s="137">
        <v>1</v>
      </c>
      <c r="G155" s="336" t="s">
        <v>74</v>
      </c>
      <c r="H155" s="7" t="s">
        <v>1281</v>
      </c>
      <c r="L155" s="380">
        <v>5000</v>
      </c>
      <c r="Q155" s="413">
        <f t="shared" si="18"/>
        <v>5000</v>
      </c>
    </row>
    <row r="156" spans="1:17" ht="56.25" x14ac:dyDescent="0.3">
      <c r="A156" s="219"/>
      <c r="B156" s="262"/>
      <c r="C156" s="135"/>
      <c r="D156" s="135">
        <v>9.4</v>
      </c>
      <c r="E156" s="136" t="s">
        <v>1282</v>
      </c>
      <c r="F156" s="137">
        <v>1</v>
      </c>
      <c r="G156" s="336" t="s">
        <v>76</v>
      </c>
      <c r="H156" s="79" t="s">
        <v>1123</v>
      </c>
      <c r="K156" s="380">
        <v>10800</v>
      </c>
      <c r="L156" s="380">
        <v>4200</v>
      </c>
      <c r="Q156" s="413">
        <f t="shared" si="18"/>
        <v>15000</v>
      </c>
    </row>
    <row r="157" spans="1:17" ht="37.5" x14ac:dyDescent="0.3">
      <c r="A157" s="219"/>
      <c r="B157" s="262"/>
      <c r="C157" s="135"/>
      <c r="D157" s="135">
        <v>9.5</v>
      </c>
      <c r="E157" s="136" t="s">
        <v>1283</v>
      </c>
      <c r="F157" s="137">
        <v>1</v>
      </c>
      <c r="G157" s="336" t="s">
        <v>340</v>
      </c>
      <c r="H157" s="1549" t="s">
        <v>1094</v>
      </c>
      <c r="K157" s="380">
        <v>17600</v>
      </c>
      <c r="L157" s="380">
        <v>2400</v>
      </c>
      <c r="Q157" s="413">
        <f t="shared" si="18"/>
        <v>20000</v>
      </c>
    </row>
    <row r="158" spans="1:17" ht="37.5" x14ac:dyDescent="0.3">
      <c r="A158" s="219"/>
      <c r="B158" s="262"/>
      <c r="C158" s="135"/>
      <c r="D158" s="135">
        <v>9.6</v>
      </c>
      <c r="E158" s="136" t="s">
        <v>193</v>
      </c>
      <c r="F158" s="137">
        <v>1</v>
      </c>
      <c r="G158" s="336" t="s">
        <v>77</v>
      </c>
      <c r="H158" s="1549" t="s">
        <v>1284</v>
      </c>
      <c r="L158" s="380">
        <v>5000</v>
      </c>
      <c r="Q158" s="413">
        <f t="shared" si="18"/>
        <v>5000</v>
      </c>
    </row>
    <row r="159" spans="1:17" x14ac:dyDescent="0.3">
      <c r="A159" s="219"/>
      <c r="B159" s="262"/>
      <c r="C159" s="271" t="s">
        <v>2</v>
      </c>
      <c r="D159" s="272"/>
      <c r="E159" s="344"/>
      <c r="F159" s="345"/>
      <c r="G159" s="273"/>
      <c r="H159" s="346"/>
      <c r="I159" s="1406">
        <f t="shared" ref="I159:Q159" si="19">I160+I166+I169</f>
        <v>0</v>
      </c>
      <c r="J159" s="1406">
        <f t="shared" si="19"/>
        <v>48000</v>
      </c>
      <c r="K159" s="1406">
        <f t="shared" si="19"/>
        <v>50050</v>
      </c>
      <c r="L159" s="1406">
        <f t="shared" si="19"/>
        <v>135450</v>
      </c>
      <c r="M159" s="1406">
        <f t="shared" si="19"/>
        <v>0</v>
      </c>
      <c r="N159" s="1406">
        <f t="shared" si="19"/>
        <v>0</v>
      </c>
      <c r="O159" s="1406">
        <f t="shared" si="19"/>
        <v>90000</v>
      </c>
      <c r="P159" s="1406">
        <f t="shared" si="19"/>
        <v>0</v>
      </c>
      <c r="Q159" s="1464">
        <f t="shared" si="19"/>
        <v>323500</v>
      </c>
    </row>
    <row r="160" spans="1:17" x14ac:dyDescent="0.3">
      <c r="A160" s="219"/>
      <c r="B160" s="262"/>
      <c r="C160" s="1387" t="s">
        <v>59</v>
      </c>
      <c r="D160" s="1246" t="s">
        <v>32</v>
      </c>
      <c r="E160" s="1481"/>
      <c r="F160" s="1419"/>
      <c r="G160" s="1237"/>
      <c r="H160" s="1420"/>
      <c r="I160" s="385">
        <f>SUM(I161:I165)</f>
        <v>0</v>
      </c>
      <c r="J160" s="385">
        <f t="shared" ref="J160:Q160" si="20">SUM(J161:J165)</f>
        <v>43200</v>
      </c>
      <c r="K160" s="385">
        <f t="shared" si="20"/>
        <v>50050</v>
      </c>
      <c r="L160" s="385">
        <f t="shared" si="20"/>
        <v>60250</v>
      </c>
      <c r="M160" s="385">
        <f t="shared" si="20"/>
        <v>0</v>
      </c>
      <c r="N160" s="385">
        <f t="shared" si="20"/>
        <v>0</v>
      </c>
      <c r="O160" s="385">
        <f t="shared" si="20"/>
        <v>0</v>
      </c>
      <c r="P160" s="385">
        <f t="shared" si="20"/>
        <v>0</v>
      </c>
      <c r="Q160" s="261">
        <f t="shared" si="20"/>
        <v>153500</v>
      </c>
    </row>
    <row r="161" spans="1:17" ht="21" customHeight="1" x14ac:dyDescent="0.3">
      <c r="A161" s="219"/>
      <c r="B161" s="262"/>
      <c r="C161" s="135"/>
      <c r="D161" s="135">
        <v>10.1</v>
      </c>
      <c r="E161" s="315" t="s">
        <v>1285</v>
      </c>
      <c r="F161" s="137" t="s">
        <v>42</v>
      </c>
      <c r="G161" s="335" t="s">
        <v>337</v>
      </c>
      <c r="H161" s="7" t="s">
        <v>1286</v>
      </c>
      <c r="J161" s="380">
        <v>7200</v>
      </c>
      <c r="K161" s="380">
        <v>10790</v>
      </c>
      <c r="L161" s="380">
        <v>7010</v>
      </c>
      <c r="Q161" s="413">
        <f>SUM(I161:P161)</f>
        <v>25000</v>
      </c>
    </row>
    <row r="162" spans="1:17" ht="75" customHeight="1" x14ac:dyDescent="0.3">
      <c r="A162" s="219"/>
      <c r="B162" s="262"/>
      <c r="C162" s="135"/>
      <c r="D162" s="135">
        <v>10.199999999999999</v>
      </c>
      <c r="E162" s="315" t="s">
        <v>1287</v>
      </c>
      <c r="F162" s="137">
        <v>2</v>
      </c>
      <c r="G162" s="335" t="s">
        <v>35</v>
      </c>
      <c r="H162" s="7" t="s">
        <v>700</v>
      </c>
      <c r="J162" s="380">
        <v>7200</v>
      </c>
      <c r="L162" s="380">
        <v>22800</v>
      </c>
      <c r="Q162" s="413">
        <f>SUM(I162:P162)</f>
        <v>30000</v>
      </c>
    </row>
    <row r="163" spans="1:17" ht="55.5" customHeight="1" x14ac:dyDescent="0.3">
      <c r="A163" s="219"/>
      <c r="B163" s="1534"/>
      <c r="C163" s="268"/>
      <c r="D163" s="268">
        <v>10.3</v>
      </c>
      <c r="E163" s="583" t="s">
        <v>1288</v>
      </c>
      <c r="F163" s="353">
        <v>2</v>
      </c>
      <c r="G163" s="549" t="s">
        <v>337</v>
      </c>
      <c r="H163" s="1495" t="s">
        <v>488</v>
      </c>
      <c r="I163" s="397"/>
      <c r="J163" s="397">
        <v>7200</v>
      </c>
      <c r="K163" s="397">
        <v>8360</v>
      </c>
      <c r="L163" s="397">
        <v>9440</v>
      </c>
      <c r="M163" s="397"/>
      <c r="N163" s="397"/>
      <c r="O163" s="397"/>
      <c r="P163" s="397"/>
      <c r="Q163" s="417">
        <f t="shared" ref="Q163:Q164" si="21">SUM(I163:P163)</f>
        <v>25000</v>
      </c>
    </row>
    <row r="164" spans="1:17" ht="57.75" customHeight="1" x14ac:dyDescent="0.3">
      <c r="A164" s="219"/>
      <c r="B164" s="262"/>
      <c r="C164" s="135"/>
      <c r="D164" s="135">
        <v>10.4</v>
      </c>
      <c r="E164" s="1512" t="s">
        <v>1289</v>
      </c>
      <c r="F164" s="4" t="s">
        <v>42</v>
      </c>
      <c r="G164" s="386" t="s">
        <v>35</v>
      </c>
      <c r="H164" s="242" t="s">
        <v>1290</v>
      </c>
      <c r="J164" s="380">
        <v>21600</v>
      </c>
      <c r="K164" s="380">
        <v>20900</v>
      </c>
      <c r="L164" s="380">
        <v>16000</v>
      </c>
      <c r="Q164" s="413">
        <f t="shared" si="21"/>
        <v>58500</v>
      </c>
    </row>
    <row r="165" spans="1:17" ht="39.75" customHeight="1" x14ac:dyDescent="0.3">
      <c r="A165" s="219"/>
      <c r="B165" s="262"/>
      <c r="C165" s="135"/>
      <c r="D165" s="135">
        <v>10.5</v>
      </c>
      <c r="E165" s="315" t="s">
        <v>1291</v>
      </c>
      <c r="F165" s="137" t="s">
        <v>42</v>
      </c>
      <c r="G165" s="335" t="s">
        <v>338</v>
      </c>
      <c r="H165" s="7" t="s">
        <v>1292</v>
      </c>
      <c r="K165" s="380">
        <v>10000</v>
      </c>
      <c r="L165" s="380">
        <v>5000</v>
      </c>
      <c r="Q165" s="413">
        <f>SUM(I165:P165)</f>
        <v>15000</v>
      </c>
    </row>
    <row r="166" spans="1:17" x14ac:dyDescent="0.3">
      <c r="A166" s="219"/>
      <c r="B166" s="262"/>
      <c r="C166" s="1387" t="s">
        <v>60</v>
      </c>
      <c r="D166" s="1246" t="s">
        <v>16</v>
      </c>
      <c r="E166" s="1481"/>
      <c r="F166" s="1419"/>
      <c r="G166" s="1237"/>
      <c r="H166" s="1420"/>
      <c r="I166" s="385">
        <f>SUM(I167:I168)</f>
        <v>0</v>
      </c>
      <c r="J166" s="385">
        <f t="shared" ref="J166:Q166" si="22">SUM(J167:J168)</f>
        <v>4800</v>
      </c>
      <c r="K166" s="385">
        <f t="shared" si="22"/>
        <v>0</v>
      </c>
      <c r="L166" s="385">
        <f t="shared" si="22"/>
        <v>75200</v>
      </c>
      <c r="M166" s="385">
        <f t="shared" si="22"/>
        <v>0</v>
      </c>
      <c r="N166" s="385">
        <f t="shared" si="22"/>
        <v>0</v>
      </c>
      <c r="O166" s="385">
        <f t="shared" si="22"/>
        <v>0</v>
      </c>
      <c r="P166" s="385">
        <f t="shared" si="22"/>
        <v>0</v>
      </c>
      <c r="Q166" s="261">
        <f t="shared" si="22"/>
        <v>80000</v>
      </c>
    </row>
    <row r="167" spans="1:17" ht="75" customHeight="1" x14ac:dyDescent="0.3">
      <c r="A167" s="219"/>
      <c r="B167" s="262"/>
      <c r="C167" s="135"/>
      <c r="D167" s="135">
        <v>11.1</v>
      </c>
      <c r="E167" s="136" t="s">
        <v>1978</v>
      </c>
      <c r="F167" s="137">
        <v>2</v>
      </c>
      <c r="G167" s="334" t="s">
        <v>35</v>
      </c>
      <c r="H167" s="79" t="s">
        <v>518</v>
      </c>
      <c r="J167" s="380">
        <v>4800</v>
      </c>
      <c r="L167" s="380">
        <v>15200</v>
      </c>
      <c r="Q167" s="413">
        <f>SUM(I167:P167)</f>
        <v>20000</v>
      </c>
    </row>
    <row r="168" spans="1:17" ht="60" customHeight="1" x14ac:dyDescent="0.3">
      <c r="A168" s="219"/>
      <c r="B168" s="262"/>
      <c r="C168" s="135"/>
      <c r="D168" s="135">
        <v>11.2</v>
      </c>
      <c r="E168" s="136" t="s">
        <v>1293</v>
      </c>
      <c r="F168" s="137">
        <v>2</v>
      </c>
      <c r="G168" s="334" t="s">
        <v>337</v>
      </c>
      <c r="H168" s="7" t="s">
        <v>1111</v>
      </c>
      <c r="L168" s="380">
        <v>60000</v>
      </c>
      <c r="Q168" s="413">
        <f>SUM(I168:P168)</f>
        <v>60000</v>
      </c>
    </row>
    <row r="169" spans="1:17" x14ac:dyDescent="0.3">
      <c r="A169" s="219"/>
      <c r="B169" s="262"/>
      <c r="C169" s="1387" t="s">
        <v>61</v>
      </c>
      <c r="D169" s="1246" t="s">
        <v>19</v>
      </c>
      <c r="E169" s="1481"/>
      <c r="F169" s="1419"/>
      <c r="G169" s="1237"/>
      <c r="H169" s="1420"/>
      <c r="I169" s="385">
        <f>SUM(I170:I170)</f>
        <v>0</v>
      </c>
      <c r="J169" s="385">
        <f t="shared" ref="J169:Q169" si="23">SUM(J170:J170)</f>
        <v>0</v>
      </c>
      <c r="K169" s="385">
        <f t="shared" si="23"/>
        <v>0</v>
      </c>
      <c r="L169" s="385">
        <f t="shared" si="23"/>
        <v>0</v>
      </c>
      <c r="M169" s="385">
        <f t="shared" si="23"/>
        <v>0</v>
      </c>
      <c r="N169" s="385">
        <f t="shared" si="23"/>
        <v>0</v>
      </c>
      <c r="O169" s="385">
        <f t="shared" si="23"/>
        <v>90000</v>
      </c>
      <c r="P169" s="385">
        <f t="shared" si="23"/>
        <v>0</v>
      </c>
      <c r="Q169" s="261">
        <f t="shared" si="23"/>
        <v>90000</v>
      </c>
    </row>
    <row r="170" spans="1:17" ht="56.25" customHeight="1" x14ac:dyDescent="0.3">
      <c r="A170" s="219"/>
      <c r="B170" s="262"/>
      <c r="C170" s="1548"/>
      <c r="D170" s="135">
        <v>12.1</v>
      </c>
      <c r="E170" s="136" t="s">
        <v>349</v>
      </c>
      <c r="F170" s="137">
        <v>2</v>
      </c>
      <c r="G170" s="334" t="s">
        <v>35</v>
      </c>
      <c r="H170" s="7" t="s">
        <v>1294</v>
      </c>
      <c r="I170" s="1552"/>
      <c r="J170" s="1552"/>
      <c r="K170" s="1552"/>
      <c r="L170" s="1552"/>
      <c r="M170" s="1552"/>
      <c r="N170" s="1552"/>
      <c r="O170" s="1552">
        <v>90000</v>
      </c>
      <c r="P170" s="1552"/>
      <c r="Q170" s="1560">
        <f>SUM(I170:P170)</f>
        <v>90000</v>
      </c>
    </row>
    <row r="171" spans="1:17" x14ac:dyDescent="0.3">
      <c r="A171" s="219"/>
      <c r="B171" s="262"/>
      <c r="C171" s="271" t="s">
        <v>87</v>
      </c>
      <c r="D171" s="272"/>
      <c r="E171" s="344"/>
      <c r="F171" s="345"/>
      <c r="G171" s="273"/>
      <c r="H171" s="346"/>
      <c r="I171" s="1406">
        <f>I172+I180</f>
        <v>0</v>
      </c>
      <c r="J171" s="1406">
        <f t="shared" ref="J171:Q171" si="24">J172+J180</f>
        <v>54600</v>
      </c>
      <c r="K171" s="1406">
        <f t="shared" si="24"/>
        <v>55957</v>
      </c>
      <c r="L171" s="1406">
        <f t="shared" si="24"/>
        <v>95800</v>
      </c>
      <c r="M171" s="1406">
        <f t="shared" si="24"/>
        <v>0</v>
      </c>
      <c r="N171" s="1406">
        <f t="shared" si="24"/>
        <v>0</v>
      </c>
      <c r="O171" s="1406">
        <f t="shared" si="24"/>
        <v>0</v>
      </c>
      <c r="P171" s="1406">
        <f t="shared" si="24"/>
        <v>0</v>
      </c>
      <c r="Q171" s="1464">
        <f t="shared" si="24"/>
        <v>206357</v>
      </c>
    </row>
    <row r="172" spans="1:17" x14ac:dyDescent="0.3">
      <c r="A172" s="219"/>
      <c r="B172" s="262"/>
      <c r="C172" s="1387" t="s">
        <v>62</v>
      </c>
      <c r="D172" s="1246" t="s">
        <v>90</v>
      </c>
      <c r="E172" s="1481"/>
      <c r="F172" s="1419"/>
      <c r="G172" s="1237"/>
      <c r="H172" s="1420"/>
      <c r="I172" s="385">
        <f>SUM(I173:I179)</f>
        <v>0</v>
      </c>
      <c r="J172" s="385">
        <f t="shared" ref="J172:Q172" si="25">SUM(J173:J179)</f>
        <v>47400</v>
      </c>
      <c r="K172" s="385">
        <f t="shared" si="25"/>
        <v>20300</v>
      </c>
      <c r="L172" s="385">
        <f t="shared" si="25"/>
        <v>38000</v>
      </c>
      <c r="M172" s="385">
        <f t="shared" si="25"/>
        <v>0</v>
      </c>
      <c r="N172" s="385">
        <f t="shared" si="25"/>
        <v>0</v>
      </c>
      <c r="O172" s="385">
        <f t="shared" si="25"/>
        <v>0</v>
      </c>
      <c r="P172" s="385">
        <f t="shared" si="25"/>
        <v>0</v>
      </c>
      <c r="Q172" s="261">
        <f t="shared" si="25"/>
        <v>105700</v>
      </c>
    </row>
    <row r="173" spans="1:17" ht="62.25" customHeight="1" x14ac:dyDescent="0.3">
      <c r="A173" s="219"/>
      <c r="B173" s="262"/>
      <c r="C173" s="135"/>
      <c r="D173" s="135">
        <v>13.1</v>
      </c>
      <c r="E173" s="315" t="s">
        <v>1863</v>
      </c>
      <c r="F173" s="137">
        <v>3</v>
      </c>
      <c r="G173" s="335" t="s">
        <v>337</v>
      </c>
      <c r="H173" s="79" t="s">
        <v>1031</v>
      </c>
      <c r="J173" s="380">
        <v>9000</v>
      </c>
      <c r="K173" s="380">
        <v>1000</v>
      </c>
      <c r="Q173" s="1560">
        <f>SUM(I173:P173)</f>
        <v>10000</v>
      </c>
    </row>
    <row r="174" spans="1:17" ht="41.25" customHeight="1" x14ac:dyDescent="0.3">
      <c r="A174" s="219"/>
      <c r="B174" s="262"/>
      <c r="C174" s="135"/>
      <c r="D174" s="135">
        <v>13.2</v>
      </c>
      <c r="E174" s="315" t="s">
        <v>1291</v>
      </c>
      <c r="F174" s="137" t="s">
        <v>49</v>
      </c>
      <c r="G174" s="335" t="s">
        <v>338</v>
      </c>
      <c r="H174" s="1549" t="s">
        <v>1295</v>
      </c>
      <c r="K174" s="380">
        <v>5000</v>
      </c>
      <c r="L174" s="380">
        <v>5000</v>
      </c>
      <c r="Q174" s="1560">
        <f t="shared" ref="Q174:Q178" si="26">SUM(I174:P174)</f>
        <v>10000</v>
      </c>
    </row>
    <row r="175" spans="1:17" ht="40.5" customHeight="1" x14ac:dyDescent="0.3">
      <c r="A175" s="219"/>
      <c r="B175" s="262"/>
      <c r="C175" s="135"/>
      <c r="D175" s="135">
        <v>13.3</v>
      </c>
      <c r="E175" s="315" t="s">
        <v>1296</v>
      </c>
      <c r="F175" s="137" t="s">
        <v>49</v>
      </c>
      <c r="G175" s="335" t="s">
        <v>79</v>
      </c>
      <c r="H175" s="1549" t="s">
        <v>1297</v>
      </c>
      <c r="J175" s="380">
        <v>36000</v>
      </c>
      <c r="L175" s="380">
        <v>1000</v>
      </c>
      <c r="Q175" s="1560">
        <f t="shared" si="26"/>
        <v>37000</v>
      </c>
    </row>
    <row r="176" spans="1:17" ht="41.25" customHeight="1" x14ac:dyDescent="0.3">
      <c r="A176" s="219"/>
      <c r="B176" s="262"/>
      <c r="C176" s="135"/>
      <c r="D176" s="135">
        <v>13.4</v>
      </c>
      <c r="E176" s="315" t="s">
        <v>1298</v>
      </c>
      <c r="F176" s="137">
        <v>3</v>
      </c>
      <c r="G176" s="335" t="s">
        <v>74</v>
      </c>
      <c r="H176" s="1549" t="s">
        <v>746</v>
      </c>
      <c r="L176" s="380">
        <v>5000</v>
      </c>
      <c r="Q176" s="1560">
        <f t="shared" si="26"/>
        <v>5000</v>
      </c>
    </row>
    <row r="177" spans="1:17" ht="40.5" customHeight="1" x14ac:dyDescent="0.3">
      <c r="A177" s="219"/>
      <c r="B177" s="262"/>
      <c r="C177" s="135"/>
      <c r="D177" s="135">
        <v>13.5</v>
      </c>
      <c r="E177" s="1512" t="s">
        <v>1299</v>
      </c>
      <c r="F177" s="4">
        <v>3</v>
      </c>
      <c r="G177" s="386" t="s">
        <v>74</v>
      </c>
      <c r="H177" s="1555" t="s">
        <v>1300</v>
      </c>
      <c r="L177" s="380">
        <v>5000</v>
      </c>
      <c r="Q177" s="1560">
        <f t="shared" si="26"/>
        <v>5000</v>
      </c>
    </row>
    <row r="178" spans="1:17" ht="45" customHeight="1" x14ac:dyDescent="0.3">
      <c r="A178" s="219"/>
      <c r="B178" s="262"/>
      <c r="C178" s="135"/>
      <c r="D178" s="135">
        <v>13.6</v>
      </c>
      <c r="E178" s="1512" t="s">
        <v>192</v>
      </c>
      <c r="F178" s="4">
        <v>3</v>
      </c>
      <c r="G178" s="386" t="s">
        <v>76</v>
      </c>
      <c r="H178" s="1555" t="s">
        <v>1301</v>
      </c>
      <c r="J178" s="380">
        <v>2400</v>
      </c>
      <c r="K178" s="380">
        <v>14300</v>
      </c>
      <c r="L178" s="380">
        <v>10000</v>
      </c>
      <c r="Q178" s="1560">
        <f t="shared" si="26"/>
        <v>26700</v>
      </c>
    </row>
    <row r="179" spans="1:17" ht="53.25" customHeight="1" x14ac:dyDescent="0.3">
      <c r="A179" s="219"/>
      <c r="B179" s="1534"/>
      <c r="C179" s="268"/>
      <c r="D179" s="268">
        <v>13.7</v>
      </c>
      <c r="E179" s="583" t="s">
        <v>1302</v>
      </c>
      <c r="F179" s="353" t="s">
        <v>49</v>
      </c>
      <c r="G179" s="549" t="s">
        <v>1133</v>
      </c>
      <c r="H179" s="1572" t="s">
        <v>1303</v>
      </c>
      <c r="I179" s="397"/>
      <c r="J179" s="397"/>
      <c r="K179" s="397"/>
      <c r="L179" s="397">
        <v>12000</v>
      </c>
      <c r="M179" s="397"/>
      <c r="N179" s="397"/>
      <c r="O179" s="397"/>
      <c r="P179" s="397"/>
      <c r="Q179" s="1539">
        <f>SUM(I179:P179)</f>
        <v>12000</v>
      </c>
    </row>
    <row r="180" spans="1:17" x14ac:dyDescent="0.3">
      <c r="A180" s="219"/>
      <c r="B180" s="262"/>
      <c r="C180" s="1465" t="s">
        <v>63</v>
      </c>
      <c r="D180" s="1254" t="s">
        <v>184</v>
      </c>
      <c r="E180" s="1564"/>
      <c r="F180" s="1402"/>
      <c r="G180" s="1257"/>
      <c r="H180" s="1403"/>
      <c r="I180" s="1404">
        <f>SUM(I181:I185)</f>
        <v>0</v>
      </c>
      <c r="J180" s="1404">
        <f t="shared" ref="J180:Q180" si="27">SUM(J181:J185)</f>
        <v>7200</v>
      </c>
      <c r="K180" s="1404">
        <f t="shared" si="27"/>
        <v>35657</v>
      </c>
      <c r="L180" s="1404">
        <f t="shared" si="27"/>
        <v>57800</v>
      </c>
      <c r="M180" s="1404">
        <f t="shared" si="27"/>
        <v>0</v>
      </c>
      <c r="N180" s="1404">
        <f t="shared" si="27"/>
        <v>0</v>
      </c>
      <c r="O180" s="1404">
        <f t="shared" si="27"/>
        <v>0</v>
      </c>
      <c r="P180" s="1404">
        <f t="shared" si="27"/>
        <v>0</v>
      </c>
      <c r="Q180" s="1491">
        <f t="shared" si="27"/>
        <v>100657</v>
      </c>
    </row>
    <row r="181" spans="1:17" ht="81" customHeight="1" x14ac:dyDescent="0.3">
      <c r="A181" s="219"/>
      <c r="B181" s="262"/>
      <c r="C181" s="135"/>
      <c r="D181" s="135">
        <v>14.1</v>
      </c>
      <c r="E181" s="136" t="s">
        <v>1304</v>
      </c>
      <c r="F181" s="137">
        <v>3</v>
      </c>
      <c r="G181" s="334" t="s">
        <v>35</v>
      </c>
      <c r="H181" s="1549" t="s">
        <v>1305</v>
      </c>
      <c r="J181" s="380">
        <v>3600</v>
      </c>
      <c r="K181" s="380">
        <v>10000</v>
      </c>
      <c r="L181" s="380">
        <v>6400</v>
      </c>
      <c r="Q181" s="413">
        <f>SUM(I181:P181)</f>
        <v>20000</v>
      </c>
    </row>
    <row r="182" spans="1:17" ht="57.75" customHeight="1" x14ac:dyDescent="0.3">
      <c r="A182" s="219"/>
      <c r="B182" s="262"/>
      <c r="C182" s="135"/>
      <c r="D182" s="135">
        <v>14.2</v>
      </c>
      <c r="E182" s="136" t="s">
        <v>1306</v>
      </c>
      <c r="F182" s="137">
        <v>3</v>
      </c>
      <c r="G182" s="334" t="s">
        <v>35</v>
      </c>
      <c r="H182" s="1549" t="s">
        <v>607</v>
      </c>
      <c r="J182" s="380">
        <v>3600</v>
      </c>
      <c r="K182" s="380">
        <v>10000</v>
      </c>
      <c r="L182" s="380">
        <v>6400</v>
      </c>
      <c r="Q182" s="413">
        <f t="shared" ref="Q182:Q184" si="28">SUM(I182:P182)</f>
        <v>20000</v>
      </c>
    </row>
    <row r="183" spans="1:17" ht="57.75" customHeight="1" x14ac:dyDescent="0.3">
      <c r="A183" s="219"/>
      <c r="B183" s="262"/>
      <c r="C183" s="135"/>
      <c r="D183" s="135">
        <v>14.3</v>
      </c>
      <c r="E183" s="136" t="s">
        <v>1307</v>
      </c>
      <c r="F183" s="137">
        <v>3</v>
      </c>
      <c r="G183" s="334" t="s">
        <v>338</v>
      </c>
      <c r="H183" s="1549" t="s">
        <v>486</v>
      </c>
      <c r="K183" s="380">
        <v>10657</v>
      </c>
      <c r="Q183" s="413">
        <f t="shared" si="28"/>
        <v>10657</v>
      </c>
    </row>
    <row r="184" spans="1:17" ht="36.75" customHeight="1" x14ac:dyDescent="0.3">
      <c r="A184" s="219"/>
      <c r="B184" s="262"/>
      <c r="C184" s="135"/>
      <c r="D184" s="135">
        <v>14.4</v>
      </c>
      <c r="E184" s="1512" t="s">
        <v>345</v>
      </c>
      <c r="F184" s="4" t="s">
        <v>1308</v>
      </c>
      <c r="G184" s="386" t="s">
        <v>79</v>
      </c>
      <c r="H184" s="242" t="s">
        <v>1113</v>
      </c>
      <c r="L184" s="380">
        <v>40000</v>
      </c>
      <c r="Q184" s="413">
        <f t="shared" si="28"/>
        <v>40000</v>
      </c>
    </row>
    <row r="185" spans="1:17" ht="40.5" customHeight="1" x14ac:dyDescent="0.3">
      <c r="A185" s="219"/>
      <c r="B185" s="262"/>
      <c r="C185" s="211"/>
      <c r="D185" s="135">
        <v>14.5</v>
      </c>
      <c r="E185" s="136" t="s">
        <v>194</v>
      </c>
      <c r="F185" s="137" t="s">
        <v>49</v>
      </c>
      <c r="G185" s="334" t="s">
        <v>1232</v>
      </c>
      <c r="H185" s="1549" t="s">
        <v>1309</v>
      </c>
      <c r="K185" s="380">
        <v>5000</v>
      </c>
      <c r="L185" s="380">
        <v>5000</v>
      </c>
      <c r="M185" s="137"/>
      <c r="Q185" s="413">
        <f>SUM(I185:P185)</f>
        <v>10000</v>
      </c>
    </row>
    <row r="186" spans="1:17" x14ac:dyDescent="0.3">
      <c r="A186" s="219"/>
      <c r="B186" s="262"/>
      <c r="C186" s="271" t="s">
        <v>86</v>
      </c>
      <c r="D186" s="272"/>
      <c r="E186" s="344"/>
      <c r="F186" s="345"/>
      <c r="G186" s="273"/>
      <c r="H186" s="346"/>
      <c r="I186" s="1406">
        <f>SUM(I187)</f>
        <v>0</v>
      </c>
      <c r="J186" s="1406">
        <f t="shared" ref="J186:Q186" si="29">SUM(J187)</f>
        <v>7200</v>
      </c>
      <c r="K186" s="1406">
        <f t="shared" si="29"/>
        <v>47290</v>
      </c>
      <c r="L186" s="1406">
        <f t="shared" si="29"/>
        <v>45310</v>
      </c>
      <c r="M186" s="1406">
        <f t="shared" si="29"/>
        <v>0</v>
      </c>
      <c r="N186" s="1406">
        <f t="shared" si="29"/>
        <v>0</v>
      </c>
      <c r="O186" s="1406">
        <f t="shared" si="29"/>
        <v>0</v>
      </c>
      <c r="P186" s="1406">
        <f t="shared" si="29"/>
        <v>0</v>
      </c>
      <c r="Q186" s="1464">
        <f t="shared" si="29"/>
        <v>99800</v>
      </c>
    </row>
    <row r="187" spans="1:17" x14ac:dyDescent="0.3">
      <c r="A187" s="219"/>
      <c r="B187" s="262"/>
      <c r="C187" s="1387" t="s">
        <v>64</v>
      </c>
      <c r="D187" s="1246" t="s">
        <v>185</v>
      </c>
      <c r="E187" s="1481"/>
      <c r="F187" s="1419"/>
      <c r="G187" s="1237"/>
      <c r="H187" s="1420"/>
      <c r="I187" s="385">
        <f>SUM(I188:I192)</f>
        <v>0</v>
      </c>
      <c r="J187" s="385">
        <f t="shared" ref="J187:Q187" si="30">SUM(J188:J192)</f>
        <v>7200</v>
      </c>
      <c r="K187" s="385">
        <f t="shared" si="30"/>
        <v>47290</v>
      </c>
      <c r="L187" s="385">
        <f t="shared" si="30"/>
        <v>45310</v>
      </c>
      <c r="M187" s="385">
        <f t="shared" si="30"/>
        <v>0</v>
      </c>
      <c r="N187" s="385">
        <f t="shared" si="30"/>
        <v>0</v>
      </c>
      <c r="O187" s="385">
        <f t="shared" si="30"/>
        <v>0</v>
      </c>
      <c r="P187" s="385">
        <f t="shared" si="30"/>
        <v>0</v>
      </c>
      <c r="Q187" s="261">
        <f t="shared" si="30"/>
        <v>99800</v>
      </c>
    </row>
    <row r="188" spans="1:17" ht="59.25" customHeight="1" x14ac:dyDescent="0.3">
      <c r="A188" s="219"/>
      <c r="B188" s="262"/>
      <c r="C188" s="135"/>
      <c r="D188" s="135">
        <v>15.1</v>
      </c>
      <c r="E188" s="1512" t="s">
        <v>1868</v>
      </c>
      <c r="F188" s="4">
        <v>5</v>
      </c>
      <c r="G188" s="386" t="s">
        <v>35</v>
      </c>
      <c r="H188" s="1556" t="s">
        <v>676</v>
      </c>
      <c r="K188" s="380">
        <v>14800</v>
      </c>
      <c r="L188" s="380">
        <v>20000</v>
      </c>
      <c r="Q188" s="413">
        <f>SUM(I188:P188)</f>
        <v>34800</v>
      </c>
    </row>
    <row r="189" spans="1:17" ht="56.25" x14ac:dyDescent="0.3">
      <c r="A189" s="219"/>
      <c r="B189" s="262"/>
      <c r="C189" s="135"/>
      <c r="D189" s="135">
        <v>15.2</v>
      </c>
      <c r="E189" s="1512" t="s">
        <v>1311</v>
      </c>
      <c r="F189" s="4">
        <v>5</v>
      </c>
      <c r="G189" s="386" t="s">
        <v>337</v>
      </c>
      <c r="H189" s="1557" t="s">
        <v>908</v>
      </c>
      <c r="J189" s="380">
        <v>7200</v>
      </c>
      <c r="K189" s="380">
        <v>4090</v>
      </c>
      <c r="L189" s="380">
        <v>8710</v>
      </c>
      <c r="Q189" s="413">
        <f t="shared" ref="Q189:Q192" si="31">SUM(I189:P189)</f>
        <v>20000</v>
      </c>
    </row>
    <row r="190" spans="1:17" ht="75" x14ac:dyDescent="0.3">
      <c r="A190" s="219"/>
      <c r="B190" s="262"/>
      <c r="C190" s="135"/>
      <c r="D190" s="135">
        <v>15.3</v>
      </c>
      <c r="E190" s="1512" t="s">
        <v>1852</v>
      </c>
      <c r="F190" s="4">
        <v>5</v>
      </c>
      <c r="G190" s="386" t="s">
        <v>337</v>
      </c>
      <c r="H190" s="1557" t="s">
        <v>1250</v>
      </c>
      <c r="K190" s="380">
        <v>18180</v>
      </c>
      <c r="L190" s="380">
        <v>6820</v>
      </c>
      <c r="Q190" s="413">
        <f t="shared" si="31"/>
        <v>25000</v>
      </c>
    </row>
    <row r="191" spans="1:17" ht="37.5" x14ac:dyDescent="0.3">
      <c r="A191" s="219"/>
      <c r="B191" s="262"/>
      <c r="C191" s="135"/>
      <c r="D191" s="135">
        <v>15.4</v>
      </c>
      <c r="E191" s="1512" t="s">
        <v>1313</v>
      </c>
      <c r="F191" s="4" t="s">
        <v>45</v>
      </c>
      <c r="G191" s="386" t="s">
        <v>338</v>
      </c>
      <c r="H191" s="1556" t="s">
        <v>1314</v>
      </c>
      <c r="L191" s="380">
        <v>5000</v>
      </c>
      <c r="Q191" s="413">
        <f t="shared" si="31"/>
        <v>5000</v>
      </c>
    </row>
    <row r="192" spans="1:17" ht="56.25" x14ac:dyDescent="0.3">
      <c r="A192" s="219"/>
      <c r="B192" s="262"/>
      <c r="C192" s="135"/>
      <c r="D192" s="135">
        <v>15.5</v>
      </c>
      <c r="E192" s="1512" t="s">
        <v>350</v>
      </c>
      <c r="F192" s="4">
        <v>5</v>
      </c>
      <c r="G192" s="386" t="s">
        <v>340</v>
      </c>
      <c r="H192" s="1557" t="s">
        <v>950</v>
      </c>
      <c r="K192" s="380">
        <v>10220</v>
      </c>
      <c r="L192" s="380">
        <v>4780</v>
      </c>
      <c r="Q192" s="413">
        <f t="shared" si="31"/>
        <v>15000</v>
      </c>
    </row>
    <row r="193" spans="1:17" x14ac:dyDescent="0.3">
      <c r="A193" s="219"/>
      <c r="B193" s="262"/>
      <c r="C193" s="271" t="s">
        <v>4</v>
      </c>
      <c r="D193" s="272"/>
      <c r="E193" s="344"/>
      <c r="F193" s="345"/>
      <c r="G193" s="273"/>
      <c r="H193" s="346"/>
      <c r="I193" s="1406">
        <f>SUM(I194+I196+I200+I209)</f>
        <v>111600</v>
      </c>
      <c r="J193" s="1406">
        <f t="shared" ref="J193:P193" si="32">SUM(J194+J196+J200+J209)</f>
        <v>18000</v>
      </c>
      <c r="K193" s="1406">
        <f t="shared" si="32"/>
        <v>76360</v>
      </c>
      <c r="L193" s="1406">
        <f t="shared" si="32"/>
        <v>632342</v>
      </c>
      <c r="M193" s="1406">
        <f t="shared" si="32"/>
        <v>0</v>
      </c>
      <c r="N193" s="1406">
        <f t="shared" si="32"/>
        <v>300000</v>
      </c>
      <c r="O193" s="1406">
        <f t="shared" si="32"/>
        <v>0</v>
      </c>
      <c r="P193" s="1406">
        <f t="shared" si="32"/>
        <v>0</v>
      </c>
      <c r="Q193" s="1464">
        <f>SUM(Q194+Q196+Q200+Q209)</f>
        <v>1138302</v>
      </c>
    </row>
    <row r="194" spans="1:17" x14ac:dyDescent="0.3">
      <c r="A194" s="219"/>
      <c r="B194" s="262"/>
      <c r="C194" s="1387" t="s">
        <v>65</v>
      </c>
      <c r="D194" s="1246" t="s">
        <v>91</v>
      </c>
      <c r="E194" s="1481"/>
      <c r="F194" s="1419"/>
      <c r="G194" s="1237"/>
      <c r="H194" s="1420"/>
      <c r="I194" s="385">
        <f>SUM(I195)</f>
        <v>0</v>
      </c>
      <c r="J194" s="385">
        <f t="shared" ref="J194:Q194" si="33">SUM(J195)</f>
        <v>0</v>
      </c>
      <c r="K194" s="385">
        <f t="shared" si="33"/>
        <v>0</v>
      </c>
      <c r="L194" s="385">
        <f t="shared" si="33"/>
        <v>11863</v>
      </c>
      <c r="M194" s="385">
        <f t="shared" si="33"/>
        <v>0</v>
      </c>
      <c r="N194" s="385">
        <f t="shared" si="33"/>
        <v>0</v>
      </c>
      <c r="O194" s="385">
        <f t="shared" si="33"/>
        <v>0</v>
      </c>
      <c r="P194" s="385">
        <f t="shared" si="33"/>
        <v>0</v>
      </c>
      <c r="Q194" s="261">
        <f t="shared" si="33"/>
        <v>11863</v>
      </c>
    </row>
    <row r="195" spans="1:17" ht="39" customHeight="1" x14ac:dyDescent="0.3">
      <c r="A195" s="219"/>
      <c r="B195" s="1534"/>
      <c r="C195" s="268"/>
      <c r="D195" s="268">
        <v>16.100000000000001</v>
      </c>
      <c r="E195" s="352" t="s">
        <v>1315</v>
      </c>
      <c r="F195" s="353">
        <v>8</v>
      </c>
      <c r="G195" s="354" t="s">
        <v>76</v>
      </c>
      <c r="H195" s="331" t="s">
        <v>619</v>
      </c>
      <c r="I195" s="397"/>
      <c r="J195" s="397"/>
      <c r="K195" s="397"/>
      <c r="L195" s="397">
        <v>11863</v>
      </c>
      <c r="M195" s="397"/>
      <c r="N195" s="397"/>
      <c r="O195" s="397"/>
      <c r="P195" s="397"/>
      <c r="Q195" s="417">
        <f>SUM(I195:P195)</f>
        <v>11863</v>
      </c>
    </row>
    <row r="196" spans="1:17" x14ac:dyDescent="0.3">
      <c r="A196" s="219"/>
      <c r="B196" s="262"/>
      <c r="C196" s="1465" t="s">
        <v>66</v>
      </c>
      <c r="D196" s="1254" t="s">
        <v>5</v>
      </c>
      <c r="E196" s="1564"/>
      <c r="F196" s="1402"/>
      <c r="G196" s="1257"/>
      <c r="H196" s="1403"/>
      <c r="I196" s="1404">
        <f>SUM(I197:I199)</f>
        <v>0</v>
      </c>
      <c r="J196" s="1404">
        <f t="shared" ref="J196:Q196" si="34">SUM(J197:J199)</f>
        <v>0</v>
      </c>
      <c r="K196" s="1404">
        <f t="shared" si="34"/>
        <v>0</v>
      </c>
      <c r="L196" s="1404">
        <f t="shared" si="34"/>
        <v>101232</v>
      </c>
      <c r="M196" s="1404">
        <f t="shared" si="34"/>
        <v>0</v>
      </c>
      <c r="N196" s="1404">
        <f t="shared" si="34"/>
        <v>300000</v>
      </c>
      <c r="O196" s="1404">
        <f t="shared" si="34"/>
        <v>0</v>
      </c>
      <c r="P196" s="1404">
        <f t="shared" si="34"/>
        <v>0</v>
      </c>
      <c r="Q196" s="1491">
        <f t="shared" si="34"/>
        <v>401232</v>
      </c>
    </row>
    <row r="197" spans="1:17" ht="59.25" customHeight="1" x14ac:dyDescent="0.3">
      <c r="A197" s="219"/>
      <c r="B197" s="262"/>
      <c r="C197" s="1548"/>
      <c r="D197" s="135">
        <v>17.100000000000001</v>
      </c>
      <c r="E197" s="136" t="s">
        <v>351</v>
      </c>
      <c r="F197" s="137" t="s">
        <v>353</v>
      </c>
      <c r="G197" s="334" t="s">
        <v>35</v>
      </c>
      <c r="H197" s="7" t="s">
        <v>486</v>
      </c>
      <c r="I197" s="1395"/>
      <c r="J197" s="1395"/>
      <c r="K197" s="1395"/>
      <c r="L197" s="1395"/>
      <c r="M197" s="1395"/>
      <c r="N197" s="220">
        <v>300000</v>
      </c>
      <c r="O197" s="1395"/>
      <c r="P197" s="1395"/>
      <c r="Q197" s="413">
        <f>SUM(I197:P197)</f>
        <v>300000</v>
      </c>
    </row>
    <row r="198" spans="1:17" ht="42" customHeight="1" x14ac:dyDescent="0.3">
      <c r="A198" s="219"/>
      <c r="B198" s="262"/>
      <c r="C198" s="135"/>
      <c r="D198" s="135">
        <v>17.2</v>
      </c>
      <c r="E198" s="136" t="s">
        <v>1316</v>
      </c>
      <c r="F198" s="137" t="s">
        <v>353</v>
      </c>
      <c r="G198" s="334" t="s">
        <v>79</v>
      </c>
      <c r="H198" s="7" t="s">
        <v>486</v>
      </c>
      <c r="L198" s="380">
        <v>51232</v>
      </c>
      <c r="Q198" s="413">
        <f t="shared" ref="Q198" si="35">SUM(I198:P198)</f>
        <v>51232</v>
      </c>
    </row>
    <row r="199" spans="1:17" ht="59.25" customHeight="1" x14ac:dyDescent="0.3">
      <c r="A199" s="219"/>
      <c r="B199" s="262"/>
      <c r="C199" s="135"/>
      <c r="D199" s="135">
        <v>17.3</v>
      </c>
      <c r="E199" s="136" t="s">
        <v>352</v>
      </c>
      <c r="F199" s="137" t="s">
        <v>353</v>
      </c>
      <c r="G199" s="334" t="s">
        <v>340</v>
      </c>
      <c r="H199" s="7" t="s">
        <v>486</v>
      </c>
      <c r="L199" s="380">
        <v>50000</v>
      </c>
      <c r="Q199" s="413">
        <f>SUM(I199:P199)</f>
        <v>50000</v>
      </c>
    </row>
    <row r="200" spans="1:17" x14ac:dyDescent="0.3">
      <c r="A200" s="219"/>
      <c r="B200" s="262"/>
      <c r="C200" s="1387" t="s">
        <v>167</v>
      </c>
      <c r="D200" s="1246" t="s">
        <v>283</v>
      </c>
      <c r="E200" s="1481"/>
      <c r="F200" s="1419"/>
      <c r="G200" s="1237"/>
      <c r="H200" s="1420"/>
      <c r="I200" s="385">
        <f>SUM(I201:I208)</f>
        <v>111600</v>
      </c>
      <c r="J200" s="385">
        <f t="shared" ref="J200:P200" si="36">SUM(J201:J208)</f>
        <v>7200</v>
      </c>
      <c r="K200" s="385">
        <f t="shared" si="36"/>
        <v>50000</v>
      </c>
      <c r="L200" s="385">
        <f t="shared" si="36"/>
        <v>337134</v>
      </c>
      <c r="M200" s="385">
        <f t="shared" si="36"/>
        <v>0</v>
      </c>
      <c r="N200" s="385">
        <f t="shared" si="36"/>
        <v>0</v>
      </c>
      <c r="O200" s="385">
        <f t="shared" si="36"/>
        <v>0</v>
      </c>
      <c r="P200" s="385">
        <f t="shared" si="36"/>
        <v>0</v>
      </c>
      <c r="Q200" s="261">
        <f>SUM(Q201:Q208)</f>
        <v>505934</v>
      </c>
    </row>
    <row r="201" spans="1:17" ht="81" customHeight="1" x14ac:dyDescent="0.3">
      <c r="A201" s="219"/>
      <c r="B201" s="262"/>
      <c r="C201" s="135"/>
      <c r="D201" s="135">
        <v>18.100000000000001</v>
      </c>
      <c r="E201" s="136" t="s">
        <v>1317</v>
      </c>
      <c r="F201" s="137" t="s">
        <v>353</v>
      </c>
      <c r="G201" s="334" t="s">
        <v>35</v>
      </c>
      <c r="H201" s="7" t="s">
        <v>486</v>
      </c>
      <c r="K201" s="380">
        <v>50000</v>
      </c>
      <c r="L201" s="380">
        <v>150000</v>
      </c>
      <c r="Q201" s="413">
        <f>SUM(I201:P201)</f>
        <v>200000</v>
      </c>
    </row>
    <row r="202" spans="1:17" ht="62.25" customHeight="1" x14ac:dyDescent="0.3">
      <c r="A202" s="219"/>
      <c r="B202" s="262"/>
      <c r="C202" s="135"/>
      <c r="D202" s="135">
        <v>18.2</v>
      </c>
      <c r="E202" s="136" t="s">
        <v>1318</v>
      </c>
      <c r="F202" s="137" t="s">
        <v>353</v>
      </c>
      <c r="G202" s="334" t="s">
        <v>35</v>
      </c>
      <c r="H202" s="7" t="s">
        <v>486</v>
      </c>
      <c r="J202" s="380">
        <v>7200</v>
      </c>
      <c r="L202" s="380">
        <v>12800</v>
      </c>
      <c r="Q202" s="413">
        <f t="shared" ref="Q202:Q208" si="37">SUM(I202:P202)</f>
        <v>20000</v>
      </c>
    </row>
    <row r="203" spans="1:17" ht="37.5" customHeight="1" x14ac:dyDescent="0.3">
      <c r="A203" s="219"/>
      <c r="B203" s="262"/>
      <c r="C203" s="1548"/>
      <c r="D203" s="135">
        <v>18.3</v>
      </c>
      <c r="E203" s="136" t="s">
        <v>1319</v>
      </c>
      <c r="F203" s="137" t="s">
        <v>353</v>
      </c>
      <c r="G203" s="334" t="s">
        <v>35</v>
      </c>
      <c r="H203" s="7" t="s">
        <v>486</v>
      </c>
      <c r="I203" s="1395"/>
      <c r="J203" s="1395"/>
      <c r="K203" s="1395"/>
      <c r="L203" s="220">
        <v>30000</v>
      </c>
      <c r="M203" s="1395"/>
      <c r="N203" s="1395"/>
      <c r="O203" s="1395"/>
      <c r="P203" s="1395"/>
      <c r="Q203" s="413">
        <f t="shared" si="37"/>
        <v>30000</v>
      </c>
    </row>
    <row r="204" spans="1:17" ht="41.25" customHeight="1" x14ac:dyDescent="0.3">
      <c r="A204" s="219"/>
      <c r="B204" s="262"/>
      <c r="C204" s="135"/>
      <c r="D204" s="135">
        <v>18.399999999999999</v>
      </c>
      <c r="E204" s="136" t="s">
        <v>75</v>
      </c>
      <c r="F204" s="137" t="s">
        <v>353</v>
      </c>
      <c r="G204" s="334" t="s">
        <v>76</v>
      </c>
      <c r="H204" s="7" t="s">
        <v>486</v>
      </c>
      <c r="L204" s="380">
        <v>90000</v>
      </c>
      <c r="Q204" s="413">
        <f t="shared" si="37"/>
        <v>90000</v>
      </c>
    </row>
    <row r="205" spans="1:17" ht="37.5" customHeight="1" x14ac:dyDescent="0.3">
      <c r="A205" s="219"/>
      <c r="B205" s="262"/>
      <c r="C205" s="135"/>
      <c r="D205" s="135">
        <v>18.5</v>
      </c>
      <c r="E205" s="136" t="s">
        <v>1320</v>
      </c>
      <c r="F205" s="137" t="s">
        <v>353</v>
      </c>
      <c r="G205" s="334" t="s">
        <v>74</v>
      </c>
      <c r="H205" s="7" t="s">
        <v>486</v>
      </c>
      <c r="L205" s="380">
        <v>15019</v>
      </c>
      <c r="Q205" s="413">
        <f t="shared" si="37"/>
        <v>15019</v>
      </c>
    </row>
    <row r="206" spans="1:17" ht="42" customHeight="1" x14ac:dyDescent="0.3">
      <c r="A206" s="219"/>
      <c r="B206" s="262"/>
      <c r="C206" s="135"/>
      <c r="D206" s="135">
        <v>18.600000000000001</v>
      </c>
      <c r="E206" s="136" t="s">
        <v>73</v>
      </c>
      <c r="F206" s="137" t="s">
        <v>353</v>
      </c>
      <c r="G206" s="334" t="s">
        <v>340</v>
      </c>
      <c r="H206" s="7" t="s">
        <v>486</v>
      </c>
      <c r="I206" s="380">
        <v>111600</v>
      </c>
      <c r="Q206" s="413">
        <f>SUM(I206:P206)</f>
        <v>111600</v>
      </c>
    </row>
    <row r="207" spans="1:17" ht="37.5" customHeight="1" x14ac:dyDescent="0.3">
      <c r="A207" s="219"/>
      <c r="B207" s="262"/>
      <c r="C207" s="135"/>
      <c r="D207" s="135">
        <v>18.7</v>
      </c>
      <c r="E207" s="136" t="s">
        <v>1321</v>
      </c>
      <c r="F207" s="137" t="s">
        <v>353</v>
      </c>
      <c r="G207" s="334" t="s">
        <v>80</v>
      </c>
      <c r="H207" s="7" t="s">
        <v>486</v>
      </c>
      <c r="L207" s="380">
        <v>21517</v>
      </c>
      <c r="Q207" s="413">
        <f t="shared" si="37"/>
        <v>21517</v>
      </c>
    </row>
    <row r="208" spans="1:17" ht="37.5" customHeight="1" x14ac:dyDescent="0.3">
      <c r="A208" s="219"/>
      <c r="B208" s="262"/>
      <c r="C208" s="135"/>
      <c r="D208" s="135">
        <v>18.8</v>
      </c>
      <c r="E208" s="315" t="s">
        <v>1872</v>
      </c>
      <c r="F208" s="137" t="s">
        <v>353</v>
      </c>
      <c r="G208" s="334" t="s">
        <v>190</v>
      </c>
      <c r="H208" s="7" t="s">
        <v>486</v>
      </c>
      <c r="L208" s="380">
        <v>17798</v>
      </c>
      <c r="Q208" s="413">
        <f t="shared" si="37"/>
        <v>17798</v>
      </c>
    </row>
    <row r="209" spans="1:17" x14ac:dyDescent="0.3">
      <c r="A209" s="219"/>
      <c r="B209" s="262"/>
      <c r="C209" s="1387" t="s">
        <v>187</v>
      </c>
      <c r="D209" s="1246" t="s">
        <v>17</v>
      </c>
      <c r="E209" s="1481"/>
      <c r="F209" s="1419"/>
      <c r="G209" s="1237"/>
      <c r="H209" s="1420"/>
      <c r="I209" s="385">
        <f>SUM(I210:I224)</f>
        <v>0</v>
      </c>
      <c r="J209" s="385">
        <f t="shared" ref="J209:Q209" si="38">SUM(J210:J224)</f>
        <v>10800</v>
      </c>
      <c r="K209" s="385">
        <f t="shared" si="38"/>
        <v>26360</v>
      </c>
      <c r="L209" s="385">
        <f t="shared" si="38"/>
        <v>182113</v>
      </c>
      <c r="M209" s="385">
        <f t="shared" si="38"/>
        <v>0</v>
      </c>
      <c r="N209" s="385">
        <f t="shared" si="38"/>
        <v>0</v>
      </c>
      <c r="O209" s="385">
        <f t="shared" si="38"/>
        <v>0</v>
      </c>
      <c r="P209" s="385">
        <f t="shared" si="38"/>
        <v>0</v>
      </c>
      <c r="Q209" s="261">
        <f t="shared" si="38"/>
        <v>219273</v>
      </c>
    </row>
    <row r="210" spans="1:17" ht="41.25" customHeight="1" x14ac:dyDescent="0.3">
      <c r="A210" s="219"/>
      <c r="B210" s="262"/>
      <c r="C210" s="135"/>
      <c r="D210" s="135">
        <v>19.100000000000001</v>
      </c>
      <c r="E210" s="136" t="s">
        <v>354</v>
      </c>
      <c r="F210" s="137">
        <v>9</v>
      </c>
      <c r="G210" s="334" t="s">
        <v>35</v>
      </c>
      <c r="H210" s="7" t="s">
        <v>486</v>
      </c>
      <c r="L210" s="380">
        <v>30000</v>
      </c>
      <c r="Q210" s="413">
        <f>SUM(I210:P210)</f>
        <v>30000</v>
      </c>
    </row>
    <row r="211" spans="1:17" ht="60" customHeight="1" x14ac:dyDescent="0.3">
      <c r="A211" s="219"/>
      <c r="B211" s="1534"/>
      <c r="C211" s="268"/>
      <c r="D211" s="268">
        <v>19.2</v>
      </c>
      <c r="E211" s="352" t="s">
        <v>1322</v>
      </c>
      <c r="F211" s="353">
        <v>9</v>
      </c>
      <c r="G211" s="337" t="s">
        <v>35</v>
      </c>
      <c r="H211" s="1573" t="s">
        <v>790</v>
      </c>
      <c r="I211" s="397"/>
      <c r="J211" s="397">
        <v>3600</v>
      </c>
      <c r="K211" s="397"/>
      <c r="L211" s="397">
        <v>16400</v>
      </c>
      <c r="M211" s="397"/>
      <c r="N211" s="397"/>
      <c r="O211" s="397"/>
      <c r="P211" s="397"/>
      <c r="Q211" s="417">
        <f t="shared" ref="Q211:Q224" si="39">SUM(I211:P211)</f>
        <v>20000</v>
      </c>
    </row>
    <row r="212" spans="1:17" ht="18.75" customHeight="1" x14ac:dyDescent="0.3">
      <c r="A212" s="219"/>
      <c r="B212" s="262"/>
      <c r="C212" s="135"/>
      <c r="D212" s="135">
        <v>19.3</v>
      </c>
      <c r="E212" s="136" t="s">
        <v>1323</v>
      </c>
      <c r="F212" s="137">
        <v>9</v>
      </c>
      <c r="G212" s="334" t="s">
        <v>35</v>
      </c>
      <c r="H212" s="1558" t="s">
        <v>1263</v>
      </c>
      <c r="L212" s="380">
        <v>30000</v>
      </c>
      <c r="Q212" s="413">
        <f t="shared" si="39"/>
        <v>30000</v>
      </c>
    </row>
    <row r="213" spans="1:17" ht="60" customHeight="1" x14ac:dyDescent="0.3">
      <c r="A213" s="219"/>
      <c r="B213" s="262"/>
      <c r="C213" s="135"/>
      <c r="D213" s="135">
        <v>19.399999999999999</v>
      </c>
      <c r="E213" s="136" t="s">
        <v>1324</v>
      </c>
      <c r="F213" s="137">
        <v>9</v>
      </c>
      <c r="G213" s="334" t="s">
        <v>337</v>
      </c>
      <c r="H213" s="1558" t="s">
        <v>1325</v>
      </c>
      <c r="J213" s="380">
        <v>7200</v>
      </c>
      <c r="K213" s="380">
        <v>8360</v>
      </c>
      <c r="L213" s="380">
        <v>13440</v>
      </c>
      <c r="Q213" s="413">
        <f t="shared" si="39"/>
        <v>29000</v>
      </c>
    </row>
    <row r="214" spans="1:17" ht="62.25" customHeight="1" x14ac:dyDescent="0.3">
      <c r="A214" s="219"/>
      <c r="B214" s="262"/>
      <c r="C214" s="135"/>
      <c r="D214" s="135">
        <v>19.5</v>
      </c>
      <c r="E214" s="136" t="s">
        <v>1326</v>
      </c>
      <c r="F214" s="137">
        <v>9</v>
      </c>
      <c r="G214" s="334" t="s">
        <v>338</v>
      </c>
      <c r="H214" s="1558" t="s">
        <v>1327</v>
      </c>
      <c r="K214" s="380">
        <v>2500</v>
      </c>
      <c r="Q214" s="413">
        <f t="shared" si="39"/>
        <v>2500</v>
      </c>
    </row>
    <row r="215" spans="1:17" ht="61.5" customHeight="1" x14ac:dyDescent="0.3">
      <c r="A215" s="219"/>
      <c r="B215" s="262"/>
      <c r="C215" s="135"/>
      <c r="D215" s="135">
        <v>19.600000000000001</v>
      </c>
      <c r="E215" s="136" t="s">
        <v>1979</v>
      </c>
      <c r="F215" s="137">
        <v>9</v>
      </c>
      <c r="G215" s="334" t="s">
        <v>338</v>
      </c>
      <c r="H215" s="79" t="s">
        <v>1328</v>
      </c>
      <c r="K215" s="380">
        <v>2500</v>
      </c>
      <c r="Q215" s="413">
        <f t="shared" si="39"/>
        <v>2500</v>
      </c>
    </row>
    <row r="216" spans="1:17" ht="42.75" customHeight="1" x14ac:dyDescent="0.3">
      <c r="A216" s="219"/>
      <c r="B216" s="262"/>
      <c r="C216" s="135"/>
      <c r="D216" s="135">
        <v>19.7</v>
      </c>
      <c r="E216" s="136" t="s">
        <v>1329</v>
      </c>
      <c r="F216" s="137">
        <v>9</v>
      </c>
      <c r="G216" s="334" t="s">
        <v>338</v>
      </c>
      <c r="H216" s="1558" t="s">
        <v>1330</v>
      </c>
      <c r="K216" s="380">
        <v>3000</v>
      </c>
      <c r="Q216" s="413">
        <f t="shared" si="39"/>
        <v>3000</v>
      </c>
    </row>
    <row r="217" spans="1:17" ht="58.5" customHeight="1" x14ac:dyDescent="0.3">
      <c r="A217" s="219"/>
      <c r="B217" s="262"/>
      <c r="C217" s="135"/>
      <c r="D217" s="135">
        <v>19.8</v>
      </c>
      <c r="E217" s="136" t="s">
        <v>1331</v>
      </c>
      <c r="F217" s="137">
        <v>9</v>
      </c>
      <c r="G217" s="334" t="s">
        <v>79</v>
      </c>
      <c r="H217" s="1558" t="s">
        <v>1157</v>
      </c>
      <c r="L217" s="380">
        <v>10000</v>
      </c>
      <c r="Q217" s="413">
        <f t="shared" si="39"/>
        <v>10000</v>
      </c>
    </row>
    <row r="218" spans="1:17" ht="40.5" customHeight="1" x14ac:dyDescent="0.3">
      <c r="A218" s="219"/>
      <c r="B218" s="262"/>
      <c r="C218" s="135"/>
      <c r="D218" s="135">
        <v>19.899999999999999</v>
      </c>
      <c r="E218" s="136" t="s">
        <v>1851</v>
      </c>
      <c r="F218" s="137">
        <v>9</v>
      </c>
      <c r="G218" s="334" t="s">
        <v>1131</v>
      </c>
      <c r="H218" s="79" t="s">
        <v>1332</v>
      </c>
      <c r="L218" s="380">
        <v>10000</v>
      </c>
      <c r="Q218" s="413">
        <f t="shared" si="39"/>
        <v>10000</v>
      </c>
    </row>
    <row r="219" spans="1:17" ht="41.25" customHeight="1" x14ac:dyDescent="0.3">
      <c r="A219" s="219"/>
      <c r="B219" s="262"/>
      <c r="C219" s="135"/>
      <c r="D219" s="314">
        <v>19.100000000000001</v>
      </c>
      <c r="E219" s="136" t="s">
        <v>1333</v>
      </c>
      <c r="F219" s="137">
        <v>9</v>
      </c>
      <c r="G219" s="334" t="s">
        <v>74</v>
      </c>
      <c r="H219" s="1558" t="s">
        <v>1334</v>
      </c>
      <c r="L219" s="380">
        <v>10000</v>
      </c>
      <c r="Q219" s="413">
        <f t="shared" si="39"/>
        <v>10000</v>
      </c>
    </row>
    <row r="220" spans="1:17" ht="41.25" customHeight="1" x14ac:dyDescent="0.3">
      <c r="A220" s="219"/>
      <c r="B220" s="262"/>
      <c r="C220" s="135"/>
      <c r="D220" s="314">
        <v>19.11</v>
      </c>
      <c r="E220" s="136" t="s">
        <v>1335</v>
      </c>
      <c r="F220" s="137">
        <v>9</v>
      </c>
      <c r="G220" s="334" t="s">
        <v>1133</v>
      </c>
      <c r="H220" s="1558" t="s">
        <v>1336</v>
      </c>
      <c r="L220" s="380">
        <v>10000</v>
      </c>
      <c r="Q220" s="413">
        <f t="shared" si="39"/>
        <v>10000</v>
      </c>
    </row>
    <row r="221" spans="1:17" ht="40.5" customHeight="1" x14ac:dyDescent="0.3">
      <c r="A221" s="219"/>
      <c r="B221" s="262"/>
      <c r="C221" s="135"/>
      <c r="D221" s="314">
        <v>19.12</v>
      </c>
      <c r="E221" s="136" t="s">
        <v>1337</v>
      </c>
      <c r="F221" s="137">
        <v>9</v>
      </c>
      <c r="G221" s="334" t="s">
        <v>76</v>
      </c>
      <c r="H221" s="1558" t="s">
        <v>987</v>
      </c>
      <c r="K221" s="380">
        <v>10000</v>
      </c>
      <c r="L221" s="380">
        <v>5000</v>
      </c>
      <c r="Q221" s="413">
        <f t="shared" si="39"/>
        <v>15000</v>
      </c>
    </row>
    <row r="222" spans="1:17" ht="39.75" customHeight="1" x14ac:dyDescent="0.3">
      <c r="A222" s="219"/>
      <c r="B222" s="262"/>
      <c r="C222" s="135"/>
      <c r="D222" s="314">
        <v>19.13</v>
      </c>
      <c r="E222" s="136" t="s">
        <v>1338</v>
      </c>
      <c r="F222" s="137">
        <v>9</v>
      </c>
      <c r="G222" s="334" t="s">
        <v>340</v>
      </c>
      <c r="H222" s="1558" t="s">
        <v>1263</v>
      </c>
      <c r="L222" s="380">
        <v>30000</v>
      </c>
      <c r="Q222" s="413">
        <f t="shared" si="39"/>
        <v>30000</v>
      </c>
    </row>
    <row r="223" spans="1:17" ht="35.25" customHeight="1" x14ac:dyDescent="0.3">
      <c r="A223" s="219"/>
      <c r="B223" s="262"/>
      <c r="C223" s="135"/>
      <c r="D223" s="314">
        <v>19.14</v>
      </c>
      <c r="E223" s="136" t="s">
        <v>1339</v>
      </c>
      <c r="F223" s="137">
        <v>9</v>
      </c>
      <c r="G223" s="334" t="s">
        <v>1232</v>
      </c>
      <c r="H223" s="1558" t="s">
        <v>1263</v>
      </c>
      <c r="L223" s="380">
        <v>10000</v>
      </c>
      <c r="Q223" s="413">
        <f t="shared" si="39"/>
        <v>10000</v>
      </c>
    </row>
    <row r="224" spans="1:17" ht="56.25" customHeight="1" x14ac:dyDescent="0.3">
      <c r="A224" s="219"/>
      <c r="B224" s="262"/>
      <c r="C224" s="135"/>
      <c r="D224" s="314">
        <v>19.149999999999999</v>
      </c>
      <c r="E224" s="136" t="s">
        <v>1340</v>
      </c>
      <c r="F224" s="137">
        <v>9</v>
      </c>
      <c r="G224" s="334" t="s">
        <v>1232</v>
      </c>
      <c r="H224" s="1558" t="s">
        <v>790</v>
      </c>
      <c r="L224" s="380">
        <v>7273</v>
      </c>
      <c r="Q224" s="413">
        <f t="shared" si="39"/>
        <v>7273</v>
      </c>
    </row>
    <row r="225" spans="1:17" s="2" customFormat="1" x14ac:dyDescent="0.3">
      <c r="A225" s="1121"/>
      <c r="B225" s="262"/>
      <c r="C225" s="271" t="s">
        <v>1491</v>
      </c>
      <c r="D225" s="272"/>
      <c r="E225" s="344"/>
      <c r="F225" s="345"/>
      <c r="G225" s="273"/>
      <c r="H225" s="346"/>
      <c r="I225" s="1406">
        <f>SUM(I226)</f>
        <v>0</v>
      </c>
      <c r="J225" s="1406">
        <f t="shared" ref="J225:O225" si="40">SUM(J226)</f>
        <v>0</v>
      </c>
      <c r="K225" s="1406">
        <f t="shared" si="40"/>
        <v>0</v>
      </c>
      <c r="L225" s="1406">
        <f t="shared" si="40"/>
        <v>0</v>
      </c>
      <c r="M225" s="1406">
        <f t="shared" si="40"/>
        <v>0</v>
      </c>
      <c r="N225" s="1406">
        <f t="shared" si="40"/>
        <v>0</v>
      </c>
      <c r="O225" s="1406">
        <f t="shared" si="40"/>
        <v>0</v>
      </c>
      <c r="P225" s="1406">
        <f>SUM(P226)</f>
        <v>6440000</v>
      </c>
      <c r="Q225" s="1464">
        <f>SUM(Q226)</f>
        <v>6440000</v>
      </c>
    </row>
    <row r="226" spans="1:17" s="2" customFormat="1" x14ac:dyDescent="0.3">
      <c r="A226" s="1121"/>
      <c r="B226" s="262"/>
      <c r="C226" s="1387" t="s">
        <v>253</v>
      </c>
      <c r="D226" s="1246" t="s">
        <v>1492</v>
      </c>
      <c r="E226" s="1481"/>
      <c r="F226" s="1419"/>
      <c r="G226" s="1237"/>
      <c r="H226" s="1420"/>
      <c r="I226" s="385">
        <f>SUM(I227:I266)</f>
        <v>0</v>
      </c>
      <c r="J226" s="385">
        <f t="shared" ref="J226:Q226" si="41">SUM(J227:J266)</f>
        <v>0</v>
      </c>
      <c r="K226" s="385">
        <f t="shared" si="41"/>
        <v>0</v>
      </c>
      <c r="L226" s="385">
        <f t="shared" si="41"/>
        <v>0</v>
      </c>
      <c r="M226" s="385">
        <f t="shared" si="41"/>
        <v>0</v>
      </c>
      <c r="N226" s="385">
        <f t="shared" si="41"/>
        <v>0</v>
      </c>
      <c r="O226" s="385">
        <f t="shared" si="41"/>
        <v>0</v>
      </c>
      <c r="P226" s="385">
        <f t="shared" si="41"/>
        <v>6440000</v>
      </c>
      <c r="Q226" s="261">
        <f t="shared" si="41"/>
        <v>6440000</v>
      </c>
    </row>
    <row r="227" spans="1:17" ht="37.5" customHeight="1" x14ac:dyDescent="0.3">
      <c r="A227" s="219"/>
      <c r="B227" s="445"/>
      <c r="C227" s="438"/>
      <c r="D227" s="330">
        <v>20.100000000000001</v>
      </c>
      <c r="E227" s="330" t="s">
        <v>1767</v>
      </c>
      <c r="F227" s="357" t="s">
        <v>117</v>
      </c>
      <c r="G227" s="804" t="s">
        <v>1802</v>
      </c>
      <c r="H227" s="331" t="s">
        <v>486</v>
      </c>
      <c r="I227" s="397"/>
      <c r="J227" s="397"/>
      <c r="K227" s="397"/>
      <c r="L227" s="397"/>
      <c r="M227" s="397"/>
      <c r="N227" s="397"/>
      <c r="O227" s="397"/>
      <c r="P227" s="397">
        <v>250000</v>
      </c>
      <c r="Q227" s="416">
        <f>SUM(I227:P227)</f>
        <v>250000</v>
      </c>
    </row>
    <row r="228" spans="1:17" ht="37.5" customHeight="1" x14ac:dyDescent="0.3">
      <c r="A228" s="219"/>
      <c r="B228" s="443"/>
      <c r="D228" s="6">
        <v>20.2</v>
      </c>
      <c r="E228" s="3" t="s">
        <v>1768</v>
      </c>
      <c r="F228" s="8" t="s">
        <v>117</v>
      </c>
      <c r="G228" s="800" t="s">
        <v>1803</v>
      </c>
      <c r="H228" s="7" t="s">
        <v>486</v>
      </c>
      <c r="P228" s="380">
        <v>250000</v>
      </c>
      <c r="Q228" s="375">
        <f t="shared" ref="Q228:Q266" si="42">SUM(I228:P228)</f>
        <v>250000</v>
      </c>
    </row>
    <row r="229" spans="1:17" ht="40.5" customHeight="1" x14ac:dyDescent="0.3">
      <c r="A229" s="219"/>
      <c r="B229" s="443"/>
      <c r="D229" s="3">
        <v>20.3</v>
      </c>
      <c r="E229" s="3" t="s">
        <v>1769</v>
      </c>
      <c r="F229" s="8" t="s">
        <v>117</v>
      </c>
      <c r="G229" s="800" t="s">
        <v>1804</v>
      </c>
      <c r="H229" s="7" t="s">
        <v>486</v>
      </c>
      <c r="P229" s="380">
        <v>200000</v>
      </c>
      <c r="Q229" s="375">
        <f t="shared" si="42"/>
        <v>200000</v>
      </c>
    </row>
    <row r="230" spans="1:17" ht="78.75" customHeight="1" x14ac:dyDescent="0.3">
      <c r="A230" s="219"/>
      <c r="B230" s="443"/>
      <c r="D230" s="6">
        <v>20.399999999999999</v>
      </c>
      <c r="E230" s="3" t="s">
        <v>1770</v>
      </c>
      <c r="F230" s="8" t="s">
        <v>117</v>
      </c>
      <c r="G230" s="800" t="s">
        <v>1805</v>
      </c>
      <c r="H230" s="7" t="s">
        <v>486</v>
      </c>
      <c r="P230" s="380">
        <v>250000</v>
      </c>
      <c r="Q230" s="375">
        <f t="shared" si="42"/>
        <v>250000</v>
      </c>
    </row>
    <row r="231" spans="1:17" ht="75.75" customHeight="1" x14ac:dyDescent="0.3">
      <c r="A231" s="219"/>
      <c r="B231" s="443"/>
      <c r="D231" s="3">
        <v>20.5</v>
      </c>
      <c r="E231" s="3" t="s">
        <v>1871</v>
      </c>
      <c r="F231" s="8" t="s">
        <v>117</v>
      </c>
      <c r="G231" s="800" t="s">
        <v>1806</v>
      </c>
      <c r="H231" s="7" t="s">
        <v>486</v>
      </c>
      <c r="P231" s="380">
        <v>250000</v>
      </c>
      <c r="Q231" s="375">
        <f t="shared" si="42"/>
        <v>250000</v>
      </c>
    </row>
    <row r="232" spans="1:17" ht="41.25" customHeight="1" x14ac:dyDescent="0.3">
      <c r="A232" s="219"/>
      <c r="B232" s="443"/>
      <c r="D232" s="6">
        <v>20.6</v>
      </c>
      <c r="E232" s="3" t="s">
        <v>1771</v>
      </c>
      <c r="F232" s="8" t="s">
        <v>117</v>
      </c>
      <c r="G232" s="800" t="s">
        <v>1807</v>
      </c>
      <c r="H232" s="7" t="s">
        <v>486</v>
      </c>
      <c r="P232" s="380">
        <v>250000</v>
      </c>
      <c r="Q232" s="375">
        <f t="shared" si="42"/>
        <v>250000</v>
      </c>
    </row>
    <row r="233" spans="1:17" ht="78" customHeight="1" x14ac:dyDescent="0.3">
      <c r="A233" s="219"/>
      <c r="B233" s="443"/>
      <c r="D233" s="3">
        <v>20.7</v>
      </c>
      <c r="E233" s="3" t="s">
        <v>1772</v>
      </c>
      <c r="F233" s="8" t="s">
        <v>117</v>
      </c>
      <c r="G233" s="800" t="s">
        <v>1808</v>
      </c>
      <c r="H233" s="7" t="s">
        <v>486</v>
      </c>
      <c r="P233" s="380">
        <v>300000</v>
      </c>
      <c r="Q233" s="375">
        <f t="shared" si="42"/>
        <v>300000</v>
      </c>
    </row>
    <row r="234" spans="1:17" ht="94.5" customHeight="1" x14ac:dyDescent="0.3">
      <c r="A234" s="219"/>
      <c r="B234" s="443"/>
      <c r="D234" s="6">
        <v>20.8</v>
      </c>
      <c r="E234" s="3" t="s">
        <v>1773</v>
      </c>
      <c r="F234" s="8" t="s">
        <v>117</v>
      </c>
      <c r="G234" s="800" t="s">
        <v>1809</v>
      </c>
      <c r="H234" s="7" t="s">
        <v>486</v>
      </c>
      <c r="P234" s="380">
        <v>600000</v>
      </c>
      <c r="Q234" s="375">
        <f t="shared" si="42"/>
        <v>600000</v>
      </c>
    </row>
    <row r="235" spans="1:17" ht="60" customHeight="1" x14ac:dyDescent="0.3">
      <c r="A235" s="219"/>
      <c r="B235" s="443"/>
      <c r="D235" s="3">
        <v>20.9</v>
      </c>
      <c r="E235" s="3" t="s">
        <v>1774</v>
      </c>
      <c r="F235" s="8" t="s">
        <v>117</v>
      </c>
      <c r="G235" s="800" t="s">
        <v>1810</v>
      </c>
      <c r="H235" s="7" t="s">
        <v>486</v>
      </c>
      <c r="P235" s="380">
        <v>200000</v>
      </c>
      <c r="Q235" s="375">
        <f t="shared" si="42"/>
        <v>200000</v>
      </c>
    </row>
    <row r="236" spans="1:17" ht="57" customHeight="1" x14ac:dyDescent="0.3">
      <c r="A236" s="219"/>
      <c r="B236" s="443"/>
      <c r="D236" s="458">
        <v>20.100000000000001</v>
      </c>
      <c r="E236" s="3" t="s">
        <v>1850</v>
      </c>
      <c r="F236" s="8" t="s">
        <v>117</v>
      </c>
      <c r="G236" s="800" t="s">
        <v>1811</v>
      </c>
      <c r="H236" s="7" t="s">
        <v>486</v>
      </c>
      <c r="P236" s="380">
        <v>200000</v>
      </c>
      <c r="Q236" s="375">
        <f t="shared" si="42"/>
        <v>200000</v>
      </c>
    </row>
    <row r="237" spans="1:17" ht="79.5" customHeight="1" x14ac:dyDescent="0.3">
      <c r="A237" s="219"/>
      <c r="B237" s="445"/>
      <c r="C237" s="438"/>
      <c r="D237" s="602">
        <v>20.11</v>
      </c>
      <c r="E237" s="330" t="s">
        <v>1776</v>
      </c>
      <c r="F237" s="357" t="s">
        <v>117</v>
      </c>
      <c r="G237" s="804" t="s">
        <v>1812</v>
      </c>
      <c r="H237" s="331" t="s">
        <v>486</v>
      </c>
      <c r="I237" s="397"/>
      <c r="J237" s="397"/>
      <c r="K237" s="397"/>
      <c r="L237" s="397"/>
      <c r="M237" s="397"/>
      <c r="N237" s="397"/>
      <c r="O237" s="397"/>
      <c r="P237" s="397">
        <v>200000</v>
      </c>
      <c r="Q237" s="416">
        <f t="shared" si="42"/>
        <v>200000</v>
      </c>
    </row>
    <row r="238" spans="1:17" ht="76.5" customHeight="1" x14ac:dyDescent="0.3">
      <c r="A238" s="219"/>
      <c r="B238" s="443"/>
      <c r="D238" s="458">
        <v>20.12</v>
      </c>
      <c r="E238" s="3" t="s">
        <v>1777</v>
      </c>
      <c r="F238" s="8" t="s">
        <v>117</v>
      </c>
      <c r="G238" s="800" t="s">
        <v>1813</v>
      </c>
      <c r="H238" s="7" t="s">
        <v>486</v>
      </c>
      <c r="P238" s="380">
        <v>300000</v>
      </c>
      <c r="Q238" s="375">
        <f t="shared" si="42"/>
        <v>300000</v>
      </c>
    </row>
    <row r="239" spans="1:17" ht="98.25" customHeight="1" x14ac:dyDescent="0.3">
      <c r="A239" s="219"/>
      <c r="B239" s="443"/>
      <c r="D239" s="458">
        <v>20.13</v>
      </c>
      <c r="E239" s="3" t="s">
        <v>1778</v>
      </c>
      <c r="F239" s="8" t="s">
        <v>117</v>
      </c>
      <c r="G239" s="800" t="s">
        <v>1812</v>
      </c>
      <c r="H239" s="7" t="s">
        <v>486</v>
      </c>
      <c r="P239" s="380">
        <v>150000</v>
      </c>
      <c r="Q239" s="375">
        <f t="shared" si="42"/>
        <v>150000</v>
      </c>
    </row>
    <row r="240" spans="1:17" ht="81" customHeight="1" x14ac:dyDescent="0.3">
      <c r="A240" s="219"/>
      <c r="B240" s="443"/>
      <c r="D240" s="458">
        <v>20.14</v>
      </c>
      <c r="E240" s="3" t="s">
        <v>1779</v>
      </c>
      <c r="F240" s="8" t="s">
        <v>117</v>
      </c>
      <c r="G240" s="800" t="s">
        <v>2012</v>
      </c>
      <c r="H240" s="7" t="s">
        <v>486</v>
      </c>
      <c r="P240" s="380">
        <v>250000</v>
      </c>
      <c r="Q240" s="375">
        <f t="shared" si="42"/>
        <v>250000</v>
      </c>
    </row>
    <row r="241" spans="1:17" ht="59.25" customHeight="1" x14ac:dyDescent="0.3">
      <c r="A241" s="219"/>
      <c r="B241" s="443"/>
      <c r="D241" s="458">
        <v>20.149999999999999</v>
      </c>
      <c r="E241" s="3" t="s">
        <v>1780</v>
      </c>
      <c r="F241" s="8" t="s">
        <v>117</v>
      </c>
      <c r="G241" s="800" t="s">
        <v>1814</v>
      </c>
      <c r="H241" s="7" t="s">
        <v>486</v>
      </c>
      <c r="P241" s="380">
        <v>150000</v>
      </c>
      <c r="Q241" s="375">
        <f t="shared" si="42"/>
        <v>150000</v>
      </c>
    </row>
    <row r="242" spans="1:17" ht="118.5" customHeight="1" x14ac:dyDescent="0.3">
      <c r="A242" s="219"/>
      <c r="B242" s="443"/>
      <c r="D242" s="458">
        <v>20.16</v>
      </c>
      <c r="E242" s="3" t="s">
        <v>1781</v>
      </c>
      <c r="F242" s="8" t="s">
        <v>117</v>
      </c>
      <c r="G242" s="800" t="s">
        <v>1815</v>
      </c>
      <c r="H242" s="7" t="s">
        <v>486</v>
      </c>
      <c r="P242" s="380">
        <v>150000</v>
      </c>
      <c r="Q242" s="375">
        <f t="shared" si="42"/>
        <v>150000</v>
      </c>
    </row>
    <row r="243" spans="1:17" ht="58.5" customHeight="1" x14ac:dyDescent="0.3">
      <c r="A243" s="219"/>
      <c r="B243" s="443"/>
      <c r="D243" s="458">
        <v>20.170000000000002</v>
      </c>
      <c r="E243" s="3" t="s">
        <v>1782</v>
      </c>
      <c r="F243" s="8" t="s">
        <v>117</v>
      </c>
      <c r="G243" s="800" t="s">
        <v>1816</v>
      </c>
      <c r="H243" s="7" t="s">
        <v>486</v>
      </c>
      <c r="P243" s="380">
        <v>100000</v>
      </c>
      <c r="Q243" s="375">
        <f t="shared" si="42"/>
        <v>100000</v>
      </c>
    </row>
    <row r="244" spans="1:17" ht="100.5" customHeight="1" x14ac:dyDescent="0.3">
      <c r="A244" s="219"/>
      <c r="B244" s="443"/>
      <c r="D244" s="458">
        <v>20.18</v>
      </c>
      <c r="E244" s="3" t="s">
        <v>1783</v>
      </c>
      <c r="F244" s="8" t="s">
        <v>117</v>
      </c>
      <c r="G244" s="800" t="s">
        <v>1817</v>
      </c>
      <c r="H244" s="7" t="s">
        <v>486</v>
      </c>
      <c r="P244" s="380">
        <v>350000</v>
      </c>
      <c r="Q244" s="375">
        <f t="shared" si="42"/>
        <v>350000</v>
      </c>
    </row>
    <row r="245" spans="1:17" ht="57.75" customHeight="1" x14ac:dyDescent="0.3">
      <c r="A245" s="219"/>
      <c r="B245" s="445"/>
      <c r="C245" s="438"/>
      <c r="D245" s="602">
        <v>20.190000000000001</v>
      </c>
      <c r="E245" s="330" t="s">
        <v>1784</v>
      </c>
      <c r="F245" s="357" t="s">
        <v>117</v>
      </c>
      <c r="G245" s="804" t="s">
        <v>1818</v>
      </c>
      <c r="H245" s="331" t="s">
        <v>486</v>
      </c>
      <c r="I245" s="397"/>
      <c r="J245" s="397"/>
      <c r="K245" s="397"/>
      <c r="L245" s="397"/>
      <c r="M245" s="397"/>
      <c r="N245" s="397"/>
      <c r="O245" s="397"/>
      <c r="P245" s="397">
        <v>150000</v>
      </c>
      <c r="Q245" s="416">
        <f t="shared" si="42"/>
        <v>150000</v>
      </c>
    </row>
    <row r="246" spans="1:17" ht="59.25" customHeight="1" x14ac:dyDescent="0.3">
      <c r="A246" s="219"/>
      <c r="B246" s="443"/>
      <c r="D246" s="458">
        <v>20.2</v>
      </c>
      <c r="E246" s="3" t="s">
        <v>1842</v>
      </c>
      <c r="F246" s="8" t="s">
        <v>117</v>
      </c>
      <c r="G246" s="800" t="s">
        <v>1867</v>
      </c>
      <c r="H246" s="7" t="s">
        <v>486</v>
      </c>
      <c r="P246" s="380">
        <v>200000</v>
      </c>
      <c r="Q246" s="375">
        <f t="shared" si="42"/>
        <v>200000</v>
      </c>
    </row>
    <row r="247" spans="1:17" ht="76.5" customHeight="1" x14ac:dyDescent="0.3">
      <c r="A247" s="219"/>
      <c r="B247" s="443"/>
      <c r="D247" s="458">
        <v>20.21</v>
      </c>
      <c r="E247" s="3" t="s">
        <v>1785</v>
      </c>
      <c r="F247" s="8" t="s">
        <v>117</v>
      </c>
      <c r="G247" s="800" t="s">
        <v>1819</v>
      </c>
      <c r="H247" s="7" t="s">
        <v>486</v>
      </c>
      <c r="P247" s="380">
        <v>150000</v>
      </c>
      <c r="Q247" s="375">
        <f t="shared" si="42"/>
        <v>150000</v>
      </c>
    </row>
    <row r="248" spans="1:17" ht="75.75" customHeight="1" x14ac:dyDescent="0.3">
      <c r="A248" s="219"/>
      <c r="B248" s="443"/>
      <c r="D248" s="458">
        <v>20.22</v>
      </c>
      <c r="E248" s="3" t="s">
        <v>475</v>
      </c>
      <c r="F248" s="8" t="s">
        <v>117</v>
      </c>
      <c r="G248" s="800" t="s">
        <v>1820</v>
      </c>
      <c r="H248" s="7" t="s">
        <v>486</v>
      </c>
      <c r="P248" s="380">
        <v>150000</v>
      </c>
      <c r="Q248" s="375">
        <f t="shared" si="42"/>
        <v>150000</v>
      </c>
    </row>
    <row r="249" spans="1:17" ht="96" customHeight="1" x14ac:dyDescent="0.3">
      <c r="A249" s="219"/>
      <c r="B249" s="443"/>
      <c r="D249" s="458">
        <v>20.23</v>
      </c>
      <c r="E249" s="3" t="s">
        <v>1786</v>
      </c>
      <c r="F249" s="8" t="s">
        <v>117</v>
      </c>
      <c r="G249" s="800" t="s">
        <v>1821</v>
      </c>
      <c r="H249" s="7" t="s">
        <v>486</v>
      </c>
      <c r="P249" s="380">
        <v>150000</v>
      </c>
      <c r="Q249" s="375">
        <f t="shared" si="42"/>
        <v>150000</v>
      </c>
    </row>
    <row r="250" spans="1:17" ht="117" customHeight="1" x14ac:dyDescent="0.3">
      <c r="A250" s="219"/>
      <c r="B250" s="443"/>
      <c r="D250" s="458">
        <v>20.239999999999998</v>
      </c>
      <c r="E250" s="3" t="s">
        <v>1787</v>
      </c>
      <c r="F250" s="8" t="s">
        <v>117</v>
      </c>
      <c r="G250" s="800" t="s">
        <v>1822</v>
      </c>
      <c r="H250" s="7" t="s">
        <v>486</v>
      </c>
      <c r="P250" s="380">
        <v>50000</v>
      </c>
      <c r="Q250" s="375">
        <f t="shared" si="42"/>
        <v>50000</v>
      </c>
    </row>
    <row r="251" spans="1:17" ht="117" customHeight="1" x14ac:dyDescent="0.3">
      <c r="A251" s="219"/>
      <c r="B251" s="443"/>
      <c r="D251" s="458">
        <v>20.25</v>
      </c>
      <c r="E251" s="3" t="s">
        <v>1788</v>
      </c>
      <c r="F251" s="8" t="s">
        <v>117</v>
      </c>
      <c r="G251" s="800" t="s">
        <v>1823</v>
      </c>
      <c r="H251" s="7" t="s">
        <v>486</v>
      </c>
      <c r="P251" s="380">
        <v>50000</v>
      </c>
      <c r="Q251" s="375">
        <f t="shared" si="42"/>
        <v>50000</v>
      </c>
    </row>
    <row r="252" spans="1:17" ht="77.25" customHeight="1" x14ac:dyDescent="0.3">
      <c r="A252" s="219"/>
      <c r="B252" s="445"/>
      <c r="C252" s="438"/>
      <c r="D252" s="602">
        <v>20.260000000000002</v>
      </c>
      <c r="E252" s="330" t="s">
        <v>1789</v>
      </c>
      <c r="F252" s="357" t="s">
        <v>117</v>
      </c>
      <c r="G252" s="804" t="s">
        <v>1824</v>
      </c>
      <c r="H252" s="331" t="s">
        <v>486</v>
      </c>
      <c r="I252" s="397"/>
      <c r="J252" s="397"/>
      <c r="K252" s="397"/>
      <c r="L252" s="397"/>
      <c r="M252" s="397"/>
      <c r="N252" s="397"/>
      <c r="O252" s="397"/>
      <c r="P252" s="397">
        <v>50000</v>
      </c>
      <c r="Q252" s="416">
        <f t="shared" si="42"/>
        <v>50000</v>
      </c>
    </row>
    <row r="253" spans="1:17" ht="100.5" customHeight="1" x14ac:dyDescent="0.3">
      <c r="A253" s="219"/>
      <c r="B253" s="443"/>
      <c r="D253" s="458">
        <v>20.27</v>
      </c>
      <c r="E253" s="3" t="s">
        <v>1790</v>
      </c>
      <c r="F253" s="8" t="s">
        <v>117</v>
      </c>
      <c r="G253" s="800" t="s">
        <v>1825</v>
      </c>
      <c r="H253" s="7" t="s">
        <v>486</v>
      </c>
      <c r="P253" s="380">
        <v>50000</v>
      </c>
      <c r="Q253" s="375">
        <f t="shared" si="42"/>
        <v>50000</v>
      </c>
    </row>
    <row r="254" spans="1:17" ht="114" customHeight="1" x14ac:dyDescent="0.3">
      <c r="A254" s="219"/>
      <c r="B254" s="443"/>
      <c r="D254" s="458">
        <v>20.28</v>
      </c>
      <c r="E254" s="3" t="s">
        <v>1791</v>
      </c>
      <c r="F254" s="8" t="s">
        <v>117</v>
      </c>
      <c r="G254" s="800" t="s">
        <v>1826</v>
      </c>
      <c r="H254" s="7" t="s">
        <v>486</v>
      </c>
      <c r="P254" s="380">
        <v>100000</v>
      </c>
      <c r="Q254" s="375">
        <f t="shared" si="42"/>
        <v>100000</v>
      </c>
    </row>
    <row r="255" spans="1:17" ht="153.75" customHeight="1" x14ac:dyDescent="0.3">
      <c r="A255" s="219"/>
      <c r="B255" s="443"/>
      <c r="D255" s="458">
        <v>20.29</v>
      </c>
      <c r="E255" s="3" t="s">
        <v>1847</v>
      </c>
      <c r="F255" s="8" t="s">
        <v>117</v>
      </c>
      <c r="G255" s="800" t="s">
        <v>1827</v>
      </c>
      <c r="H255" s="7" t="s">
        <v>486</v>
      </c>
      <c r="P255" s="380">
        <v>100000</v>
      </c>
      <c r="Q255" s="375">
        <f t="shared" si="42"/>
        <v>100000</v>
      </c>
    </row>
    <row r="256" spans="1:17" ht="154.5" customHeight="1" x14ac:dyDescent="0.3">
      <c r="A256" s="219"/>
      <c r="B256" s="443"/>
      <c r="D256" s="458">
        <v>20.3</v>
      </c>
      <c r="E256" s="3" t="s">
        <v>1848</v>
      </c>
      <c r="F256" s="8" t="s">
        <v>117</v>
      </c>
      <c r="G256" s="800" t="s">
        <v>1828</v>
      </c>
      <c r="H256" s="7" t="s">
        <v>486</v>
      </c>
      <c r="P256" s="380">
        <v>100000</v>
      </c>
      <c r="Q256" s="375">
        <f t="shared" si="42"/>
        <v>100000</v>
      </c>
    </row>
    <row r="257" spans="1:17" ht="77.25" customHeight="1" x14ac:dyDescent="0.3">
      <c r="A257" s="219"/>
      <c r="B257" s="443"/>
      <c r="D257" s="458">
        <v>20.309999999999999</v>
      </c>
      <c r="E257" s="3" t="s">
        <v>1792</v>
      </c>
      <c r="F257" s="8" t="s">
        <v>117</v>
      </c>
      <c r="G257" s="800" t="s">
        <v>1829</v>
      </c>
      <c r="H257" s="7" t="s">
        <v>486</v>
      </c>
      <c r="P257" s="380">
        <v>35560</v>
      </c>
      <c r="Q257" s="375">
        <f t="shared" si="42"/>
        <v>35560</v>
      </c>
    </row>
    <row r="258" spans="1:17" ht="97.5" customHeight="1" x14ac:dyDescent="0.3">
      <c r="A258" s="219"/>
      <c r="B258" s="445"/>
      <c r="C258" s="438"/>
      <c r="D258" s="602">
        <v>20.32</v>
      </c>
      <c r="E258" s="330" t="s">
        <v>1793</v>
      </c>
      <c r="F258" s="357" t="s">
        <v>117</v>
      </c>
      <c r="G258" s="804" t="s">
        <v>1830</v>
      </c>
      <c r="H258" s="331" t="s">
        <v>486</v>
      </c>
      <c r="I258" s="397"/>
      <c r="J258" s="397"/>
      <c r="K258" s="397"/>
      <c r="L258" s="397"/>
      <c r="M258" s="397"/>
      <c r="N258" s="397"/>
      <c r="O258" s="397"/>
      <c r="P258" s="397">
        <v>35555</v>
      </c>
      <c r="Q258" s="416">
        <f t="shared" si="42"/>
        <v>35555</v>
      </c>
    </row>
    <row r="259" spans="1:17" ht="97.5" customHeight="1" x14ac:dyDescent="0.3">
      <c r="A259" s="219"/>
      <c r="B259" s="443"/>
      <c r="D259" s="458">
        <v>20.329999999999998</v>
      </c>
      <c r="E259" s="3" t="s">
        <v>1794</v>
      </c>
      <c r="F259" s="8" t="s">
        <v>117</v>
      </c>
      <c r="G259" s="800" t="s">
        <v>1831</v>
      </c>
      <c r="H259" s="7" t="s">
        <v>486</v>
      </c>
      <c r="P259" s="380">
        <v>35555</v>
      </c>
      <c r="Q259" s="375">
        <f t="shared" si="42"/>
        <v>35555</v>
      </c>
    </row>
    <row r="260" spans="1:17" ht="78" customHeight="1" x14ac:dyDescent="0.3">
      <c r="A260" s="219"/>
      <c r="B260" s="443"/>
      <c r="D260" s="458">
        <v>20.34</v>
      </c>
      <c r="E260" s="3" t="s">
        <v>1795</v>
      </c>
      <c r="F260" s="8" t="s">
        <v>117</v>
      </c>
      <c r="G260" s="800" t="s">
        <v>1832</v>
      </c>
      <c r="H260" s="7" t="s">
        <v>486</v>
      </c>
      <c r="P260" s="380">
        <v>35555</v>
      </c>
      <c r="Q260" s="375">
        <f t="shared" si="42"/>
        <v>35555</v>
      </c>
    </row>
    <row r="261" spans="1:17" ht="93.75" customHeight="1" x14ac:dyDescent="0.3">
      <c r="A261" s="219"/>
      <c r="B261" s="443"/>
      <c r="D261" s="458">
        <v>20.350000000000001</v>
      </c>
      <c r="E261" s="3" t="s">
        <v>1796</v>
      </c>
      <c r="F261" s="8" t="s">
        <v>117</v>
      </c>
      <c r="G261" s="800" t="s">
        <v>1833</v>
      </c>
      <c r="H261" s="7" t="s">
        <v>486</v>
      </c>
      <c r="P261" s="380">
        <v>35555</v>
      </c>
      <c r="Q261" s="375">
        <f t="shared" si="42"/>
        <v>35555</v>
      </c>
    </row>
    <row r="262" spans="1:17" ht="96" customHeight="1" x14ac:dyDescent="0.3">
      <c r="A262" s="219"/>
      <c r="B262" s="443"/>
      <c r="D262" s="458">
        <v>20.36</v>
      </c>
      <c r="E262" s="3" t="s">
        <v>1797</v>
      </c>
      <c r="F262" s="8" t="s">
        <v>117</v>
      </c>
      <c r="G262" s="800" t="s">
        <v>1834</v>
      </c>
      <c r="H262" s="7" t="s">
        <v>486</v>
      </c>
      <c r="P262" s="380">
        <v>35555</v>
      </c>
      <c r="Q262" s="375">
        <f t="shared" si="42"/>
        <v>35555</v>
      </c>
    </row>
    <row r="263" spans="1:17" ht="96.75" customHeight="1" x14ac:dyDescent="0.3">
      <c r="A263" s="219"/>
      <c r="B263" s="443"/>
      <c r="D263" s="458">
        <v>20.37</v>
      </c>
      <c r="E263" s="3" t="s">
        <v>1798</v>
      </c>
      <c r="F263" s="8" t="s">
        <v>117</v>
      </c>
      <c r="G263" s="800" t="s">
        <v>1835</v>
      </c>
      <c r="H263" s="7" t="s">
        <v>486</v>
      </c>
      <c r="P263" s="380">
        <v>35555</v>
      </c>
      <c r="Q263" s="375">
        <f t="shared" si="42"/>
        <v>35555</v>
      </c>
    </row>
    <row r="264" spans="1:17" ht="96" customHeight="1" x14ac:dyDescent="0.3">
      <c r="A264" s="219"/>
      <c r="B264" s="443"/>
      <c r="D264" s="458">
        <v>20.38</v>
      </c>
      <c r="E264" s="3" t="s">
        <v>1799</v>
      </c>
      <c r="F264" s="8" t="s">
        <v>117</v>
      </c>
      <c r="G264" s="800" t="s">
        <v>1836</v>
      </c>
      <c r="H264" s="7" t="s">
        <v>486</v>
      </c>
      <c r="P264" s="380">
        <v>35555</v>
      </c>
      <c r="Q264" s="375">
        <f t="shared" si="42"/>
        <v>35555</v>
      </c>
    </row>
    <row r="265" spans="1:17" ht="93.75" customHeight="1" x14ac:dyDescent="0.3">
      <c r="A265" s="219"/>
      <c r="B265" s="445"/>
      <c r="C265" s="309"/>
      <c r="D265" s="602">
        <v>20.39</v>
      </c>
      <c r="E265" s="330" t="s">
        <v>1800</v>
      </c>
      <c r="F265" s="357" t="s">
        <v>117</v>
      </c>
      <c r="G265" s="804" t="s">
        <v>1837</v>
      </c>
      <c r="H265" s="331" t="s">
        <v>486</v>
      </c>
      <c r="I265" s="397"/>
      <c r="J265" s="397"/>
      <c r="K265" s="397"/>
      <c r="L265" s="397"/>
      <c r="M265" s="397"/>
      <c r="N265" s="397"/>
      <c r="O265" s="397"/>
      <c r="P265" s="397">
        <v>35555</v>
      </c>
      <c r="Q265" s="416">
        <f t="shared" si="42"/>
        <v>35555</v>
      </c>
    </row>
    <row r="266" spans="1:17" ht="136.5" customHeight="1" x14ac:dyDescent="0.3">
      <c r="A266" s="219"/>
      <c r="B266" s="445"/>
      <c r="C266" s="309"/>
      <c r="D266" s="602">
        <v>20.399999999999999</v>
      </c>
      <c r="E266" s="330" t="s">
        <v>1801</v>
      </c>
      <c r="F266" s="357" t="s">
        <v>117</v>
      </c>
      <c r="G266" s="804" t="s">
        <v>1838</v>
      </c>
      <c r="H266" s="331" t="s">
        <v>486</v>
      </c>
      <c r="I266" s="397"/>
      <c r="J266" s="397"/>
      <c r="K266" s="397"/>
      <c r="L266" s="397"/>
      <c r="M266" s="397"/>
      <c r="N266" s="397"/>
      <c r="O266" s="397"/>
      <c r="P266" s="397">
        <v>420000</v>
      </c>
      <c r="Q266" s="416">
        <f t="shared" si="42"/>
        <v>420000</v>
      </c>
    </row>
    <row r="268" spans="1:17" s="175" customFormat="1" x14ac:dyDescent="0.3">
      <c r="A268" s="236"/>
      <c r="B268" s="236"/>
      <c r="C268" s="236" t="s">
        <v>146</v>
      </c>
      <c r="D268" s="281"/>
      <c r="E268" s="282"/>
      <c r="F268" s="240"/>
      <c r="G268" s="241"/>
      <c r="H268" s="283"/>
      <c r="I268" s="284"/>
      <c r="J268" s="284"/>
      <c r="K268" s="284"/>
      <c r="L268" s="284"/>
      <c r="M268" s="284"/>
      <c r="N268" s="284"/>
      <c r="O268" s="284"/>
      <c r="P268" s="285"/>
    </row>
    <row r="269" spans="1:17" x14ac:dyDescent="0.3">
      <c r="A269" s="1516"/>
      <c r="C269" s="1663" t="s">
        <v>147</v>
      </c>
      <c r="D269" s="1663"/>
      <c r="E269" s="1663"/>
      <c r="F269" s="280"/>
      <c r="G269" s="286" t="s">
        <v>113</v>
      </c>
      <c r="H269" s="287" t="s">
        <v>148</v>
      </c>
      <c r="I269" s="286"/>
      <c r="J269" s="286"/>
      <c r="K269" s="286"/>
      <c r="L269" s="286"/>
      <c r="M269" s="286"/>
      <c r="N269" s="286"/>
      <c r="O269" s="286"/>
      <c r="P269" s="1"/>
      <c r="Q269" s="286" t="s">
        <v>149</v>
      </c>
    </row>
    <row r="270" spans="1:17" x14ac:dyDescent="0.3">
      <c r="A270" s="1516"/>
      <c r="C270" s="1675" t="s">
        <v>10</v>
      </c>
      <c r="D270" s="1684"/>
      <c r="E270" s="1676"/>
      <c r="F270" s="289"/>
      <c r="G270" s="375">
        <f>I17</f>
        <v>111600</v>
      </c>
      <c r="H270" s="298"/>
      <c r="I270" s="376"/>
      <c r="J270" s="376"/>
      <c r="K270" s="376"/>
      <c r="L270" s="376"/>
      <c r="M270" s="376"/>
      <c r="N270" s="377"/>
      <c r="O270" s="376"/>
      <c r="P270" s="1"/>
      <c r="Q270" s="376"/>
    </row>
    <row r="271" spans="1:17" ht="20.25" customHeight="1" x14ac:dyDescent="0.3">
      <c r="A271" s="1516"/>
      <c r="C271" s="1657" t="s">
        <v>153</v>
      </c>
      <c r="D271" s="1658"/>
      <c r="E271" s="1659"/>
      <c r="F271" s="289"/>
      <c r="G271" s="290"/>
      <c r="H271" s="291"/>
      <c r="I271" s="290"/>
      <c r="J271" s="290"/>
      <c r="K271" s="290"/>
      <c r="L271" s="290"/>
      <c r="M271" s="290"/>
      <c r="N271" s="1"/>
      <c r="O271" s="290"/>
      <c r="P271" s="1"/>
      <c r="Q271" s="292"/>
    </row>
    <row r="272" spans="1:17" x14ac:dyDescent="0.3">
      <c r="A272" s="1516"/>
      <c r="C272" s="293"/>
      <c r="D272" s="1655" t="s">
        <v>150</v>
      </c>
      <c r="E272" s="1656"/>
      <c r="F272" s="289"/>
      <c r="G272" s="290">
        <f>J17</f>
        <v>480160</v>
      </c>
      <c r="H272" s="291"/>
      <c r="I272" s="290"/>
      <c r="J272" s="290"/>
      <c r="K272" s="290"/>
      <c r="L272" s="290"/>
      <c r="M272" s="290"/>
      <c r="N272" s="1"/>
      <c r="O272" s="290"/>
      <c r="P272" s="1"/>
      <c r="Q272" s="292"/>
    </row>
    <row r="273" spans="1:54" x14ac:dyDescent="0.3">
      <c r="A273" s="1516"/>
      <c r="C273" s="293"/>
      <c r="D273" s="1655" t="s">
        <v>151</v>
      </c>
      <c r="E273" s="1656"/>
      <c r="F273" s="289"/>
      <c r="G273" s="290">
        <f>K17</f>
        <v>1434897</v>
      </c>
      <c r="H273" s="291"/>
      <c r="I273" s="290"/>
      <c r="J273" s="290"/>
      <c r="K273" s="290"/>
      <c r="L273" s="290"/>
      <c r="M273" s="290"/>
      <c r="N273" s="1"/>
      <c r="O273" s="290"/>
      <c r="P273" s="1"/>
      <c r="Q273" s="292"/>
    </row>
    <row r="274" spans="1:54" x14ac:dyDescent="0.3">
      <c r="A274" s="1516"/>
      <c r="C274" s="293"/>
      <c r="D274" s="1655" t="s">
        <v>152</v>
      </c>
      <c r="E274" s="1656"/>
      <c r="F274" s="289"/>
      <c r="G274" s="290">
        <f>L17</f>
        <v>2728970</v>
      </c>
      <c r="H274" s="291"/>
      <c r="I274" s="290"/>
      <c r="J274" s="290"/>
      <c r="K274" s="290"/>
      <c r="L274" s="290"/>
      <c r="M274" s="290"/>
      <c r="N274" s="1"/>
      <c r="O274" s="290"/>
      <c r="P274" s="1"/>
      <c r="Q274" s="292"/>
    </row>
    <row r="275" spans="1:54" ht="18.75" customHeight="1" x14ac:dyDescent="0.3">
      <c r="A275" s="1516"/>
      <c r="C275" s="1657" t="s">
        <v>14</v>
      </c>
      <c r="D275" s="1658"/>
      <c r="E275" s="1659"/>
      <c r="F275" s="289"/>
      <c r="G275" s="290"/>
      <c r="H275" s="291"/>
      <c r="I275" s="290"/>
      <c r="J275" s="290"/>
      <c r="K275" s="290"/>
      <c r="L275" s="290"/>
      <c r="M275" s="290"/>
      <c r="N275" s="1"/>
      <c r="O275" s="290"/>
      <c r="P275" s="1"/>
      <c r="Q275" s="292"/>
    </row>
    <row r="276" spans="1:54" ht="18.75" customHeight="1" x14ac:dyDescent="0.3">
      <c r="A276" s="1516"/>
      <c r="C276" s="1513"/>
      <c r="D276" s="1655" t="s">
        <v>1873</v>
      </c>
      <c r="E276" s="1656"/>
      <c r="F276" s="289"/>
      <c r="G276" s="290">
        <f>M17</f>
        <v>416473</v>
      </c>
      <c r="H276" s="291"/>
      <c r="I276" s="290"/>
      <c r="J276" s="290"/>
      <c r="K276" s="290"/>
      <c r="L276" s="290"/>
      <c r="M276" s="290"/>
      <c r="N276" s="1"/>
      <c r="O276" s="290"/>
      <c r="P276" s="1"/>
      <c r="Q276" s="292"/>
    </row>
    <row r="277" spans="1:54" x14ac:dyDescent="0.3">
      <c r="A277" s="1516"/>
      <c r="C277" s="293"/>
      <c r="D277" s="1655" t="s">
        <v>154</v>
      </c>
      <c r="E277" s="1656"/>
      <c r="F277" s="289"/>
      <c r="G277" s="290"/>
      <c r="H277" s="291"/>
      <c r="I277" s="290"/>
      <c r="J277" s="290"/>
      <c r="K277" s="290"/>
      <c r="L277" s="290"/>
      <c r="M277" s="290"/>
      <c r="N277" s="1"/>
      <c r="O277" s="290"/>
      <c r="P277" s="1"/>
      <c r="Q277" s="292"/>
    </row>
    <row r="278" spans="1:54" x14ac:dyDescent="0.3">
      <c r="A278" s="1616"/>
      <c r="B278" s="1616"/>
      <c r="C278" s="293"/>
      <c r="D278" s="1655" t="s">
        <v>1935</v>
      </c>
      <c r="E278" s="1656"/>
      <c r="F278" s="289"/>
      <c r="G278" s="290">
        <v>300000</v>
      </c>
      <c r="H278" s="291"/>
      <c r="I278" s="290"/>
      <c r="J278" s="290"/>
      <c r="K278" s="290"/>
      <c r="L278" s="290"/>
      <c r="M278" s="290"/>
      <c r="N278" s="1"/>
      <c r="O278" s="290"/>
      <c r="P278" s="1"/>
      <c r="Q278" s="292"/>
    </row>
    <row r="279" spans="1:54" ht="19.5" customHeight="1" x14ac:dyDescent="0.3">
      <c r="A279" s="1616"/>
      <c r="B279" s="1616"/>
      <c r="C279" s="293"/>
      <c r="D279" s="1655" t="s">
        <v>1937</v>
      </c>
      <c r="E279" s="1656"/>
      <c r="F279" s="289"/>
      <c r="G279" s="290"/>
      <c r="H279" s="291"/>
      <c r="I279" s="290"/>
      <c r="J279" s="290"/>
      <c r="K279" s="290"/>
      <c r="L279" s="290"/>
      <c r="M279" s="290"/>
      <c r="N279" s="1"/>
      <c r="O279" s="290"/>
      <c r="P279" s="1"/>
      <c r="Q279" s="292"/>
    </row>
    <row r="280" spans="1:54" ht="18" customHeight="1" x14ac:dyDescent="0.3">
      <c r="A280" s="1616"/>
      <c r="B280" s="1616"/>
      <c r="C280" s="293"/>
      <c r="D280" s="1614"/>
      <c r="E280" s="1615" t="s">
        <v>1936</v>
      </c>
      <c r="F280" s="289"/>
      <c r="G280" s="290">
        <v>10000</v>
      </c>
      <c r="H280" s="291"/>
      <c r="I280" s="290"/>
      <c r="J280" s="290"/>
      <c r="K280" s="290"/>
      <c r="L280" s="290"/>
      <c r="M280" s="290"/>
      <c r="N280" s="1"/>
      <c r="O280" s="290"/>
      <c r="P280" s="1"/>
      <c r="Q280" s="292"/>
    </row>
    <row r="281" spans="1:54" x14ac:dyDescent="0.3">
      <c r="A281" s="1516"/>
      <c r="C281" s="1657" t="s">
        <v>18</v>
      </c>
      <c r="D281" s="1658"/>
      <c r="E281" s="1659"/>
      <c r="F281" s="289"/>
      <c r="G281" s="290"/>
      <c r="H281" s="291"/>
      <c r="I281" s="290"/>
      <c r="J281" s="290"/>
      <c r="K281" s="290"/>
      <c r="L281" s="290"/>
      <c r="M281" s="290"/>
      <c r="N281" s="211"/>
      <c r="O281" s="290"/>
      <c r="P281" s="1"/>
      <c r="Q281" s="292"/>
    </row>
    <row r="282" spans="1:54" x14ac:dyDescent="0.3">
      <c r="A282" s="1516"/>
      <c r="C282" s="1513"/>
      <c r="D282" s="1655" t="s">
        <v>1592</v>
      </c>
      <c r="E282" s="1656"/>
      <c r="F282" s="289"/>
      <c r="G282" s="290">
        <f>O17</f>
        <v>90000</v>
      </c>
      <c r="H282" s="291"/>
      <c r="I282" s="290"/>
      <c r="J282" s="290"/>
      <c r="K282" s="290"/>
      <c r="L282" s="290"/>
      <c r="M282" s="290"/>
      <c r="N282" s="211"/>
      <c r="O282" s="290"/>
      <c r="P282" s="1"/>
      <c r="Q282" s="292"/>
    </row>
    <row r="283" spans="1:54" x14ac:dyDescent="0.3">
      <c r="A283" s="1516"/>
      <c r="C283" s="1687" t="s">
        <v>155</v>
      </c>
      <c r="D283" s="1688"/>
      <c r="E283" s="1689"/>
      <c r="F283" s="289"/>
      <c r="G283" s="290"/>
      <c r="H283" s="291"/>
      <c r="I283" s="290"/>
      <c r="J283" s="290"/>
      <c r="K283" s="290"/>
      <c r="L283" s="290"/>
      <c r="M283" s="290"/>
      <c r="N283" s="211"/>
      <c r="O283" s="290"/>
      <c r="P283" s="1"/>
      <c r="Q283" s="292"/>
    </row>
    <row r="284" spans="1:54" s="175" customFormat="1" ht="40.5" customHeight="1" x14ac:dyDescent="0.3">
      <c r="A284" s="236"/>
      <c r="B284" s="236"/>
      <c r="C284" s="294"/>
      <c r="D284" s="1655" t="s">
        <v>254</v>
      </c>
      <c r="E284" s="1656"/>
      <c r="F284" s="296"/>
      <c r="G284" s="290">
        <f>P17</f>
        <v>6440000</v>
      </c>
      <c r="H284" s="298"/>
      <c r="I284" s="297"/>
      <c r="J284" s="297"/>
      <c r="K284" s="297"/>
      <c r="L284" s="297"/>
      <c r="M284" s="297"/>
      <c r="O284" s="297"/>
      <c r="Q284" s="299"/>
    </row>
    <row r="285" spans="1:54" x14ac:dyDescent="0.3">
      <c r="A285" s="1516"/>
      <c r="C285" s="1649" t="s">
        <v>122</v>
      </c>
      <c r="D285" s="1650"/>
      <c r="E285" s="1651"/>
      <c r="F285" s="304"/>
      <c r="G285" s="305">
        <f>SUM(G270:G284)</f>
        <v>12012100</v>
      </c>
      <c r="H285" s="305">
        <v>6878000</v>
      </c>
      <c r="I285" s="305"/>
      <c r="J285" s="305"/>
      <c r="K285" s="305"/>
      <c r="L285" s="305"/>
      <c r="M285" s="305"/>
      <c r="N285" s="305"/>
      <c r="O285" s="305"/>
      <c r="P285" s="1"/>
      <c r="Q285" s="305">
        <f>SUM(G285-H285)</f>
        <v>5134100</v>
      </c>
    </row>
    <row r="286" spans="1:54" ht="7.5" customHeight="1" x14ac:dyDescent="0.3">
      <c r="A286" s="1516"/>
      <c r="C286" s="1516"/>
      <c r="D286" s="83"/>
      <c r="H286" s="79"/>
      <c r="I286" s="92"/>
      <c r="J286" s="92"/>
      <c r="K286" s="92"/>
      <c r="L286" s="92"/>
      <c r="M286" s="92"/>
      <c r="N286" s="92"/>
      <c r="O286" s="92"/>
      <c r="P286" s="92"/>
      <c r="Q286" s="211"/>
    </row>
    <row r="287" spans="1:54" s="237" customFormat="1" ht="25.5" customHeight="1" x14ac:dyDescent="0.3">
      <c r="B287" s="236"/>
      <c r="C287" s="236" t="s">
        <v>450</v>
      </c>
      <c r="D287" s="611"/>
      <c r="E287" s="1685" t="s">
        <v>481</v>
      </c>
      <c r="F287" s="1686"/>
      <c r="G287" s="1686"/>
      <c r="H287" s="1686"/>
      <c r="I287" s="1686"/>
      <c r="J287" s="1686"/>
      <c r="K287" s="1686"/>
      <c r="L287" s="1686"/>
      <c r="M287" s="1686"/>
      <c r="N287" s="1686"/>
      <c r="O287" s="1686"/>
      <c r="P287" s="1686"/>
      <c r="Q287" s="1686"/>
      <c r="R287" s="612"/>
      <c r="S287" s="612"/>
      <c r="T287" s="612"/>
      <c r="U287" s="612"/>
      <c r="V287" s="612"/>
      <c r="W287" s="612"/>
      <c r="X287" s="612"/>
      <c r="Y287" s="612"/>
      <c r="Z287" s="612"/>
      <c r="AA287" s="612"/>
      <c r="AB287" s="612"/>
      <c r="AC287" s="612"/>
      <c r="AD287" s="612"/>
      <c r="AE287" s="612"/>
      <c r="AF287" s="612"/>
      <c r="AG287" s="612"/>
      <c r="AH287" s="612"/>
      <c r="AI287" s="612"/>
      <c r="AJ287" s="612"/>
      <c r="AK287" s="612"/>
      <c r="AL287" s="612"/>
      <c r="AM287" s="612"/>
      <c r="AN287" s="612"/>
      <c r="AO287" s="612"/>
      <c r="AP287" s="612"/>
      <c r="AQ287" s="612"/>
      <c r="AR287" s="612"/>
      <c r="AS287" s="612"/>
      <c r="AT287" s="612"/>
      <c r="AU287" s="612"/>
      <c r="AV287" s="612"/>
      <c r="AW287" s="612"/>
      <c r="AX287" s="612"/>
      <c r="AY287" s="612"/>
      <c r="AZ287" s="612"/>
      <c r="BA287" s="612"/>
      <c r="BB287" s="612"/>
    </row>
    <row r="288" spans="1:54" x14ac:dyDescent="0.3">
      <c r="B288" s="1"/>
      <c r="C288" s="228"/>
      <c r="D288" s="1517"/>
      <c r="E288" s="154" t="s">
        <v>1874</v>
      </c>
      <c r="F288" s="231"/>
      <c r="G288" s="185"/>
      <c r="H288" s="232"/>
      <c r="I288" s="92"/>
      <c r="J288" s="92"/>
      <c r="K288" s="92"/>
      <c r="L288" s="92"/>
      <c r="M288" s="308"/>
      <c r="N288" s="308"/>
      <c r="O288" s="308"/>
      <c r="P288" s="92"/>
      <c r="Q288" s="1"/>
    </row>
  </sheetData>
  <mergeCells count="19">
    <mergeCell ref="D279:E279"/>
    <mergeCell ref="D278:E278"/>
    <mergeCell ref="E287:Q287"/>
    <mergeCell ref="C281:E281"/>
    <mergeCell ref="D282:E282"/>
    <mergeCell ref="C283:E283"/>
    <mergeCell ref="D284:E284"/>
    <mergeCell ref="C285:E285"/>
    <mergeCell ref="D277:E277"/>
    <mergeCell ref="D276:E276"/>
    <mergeCell ref="C16:E16"/>
    <mergeCell ref="G2:Q2"/>
    <mergeCell ref="C269:E269"/>
    <mergeCell ref="C270:E270"/>
    <mergeCell ref="C271:E271"/>
    <mergeCell ref="D272:E272"/>
    <mergeCell ref="C275:E275"/>
    <mergeCell ref="D273:E273"/>
    <mergeCell ref="D274:E274"/>
  </mergeCells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D20"/>
  <sheetViews>
    <sheetView workbookViewId="0">
      <selection activeCell="N31" sqref="N31"/>
    </sheetView>
  </sheetViews>
  <sheetFormatPr defaultRowHeight="14.25" x14ac:dyDescent="0.2"/>
  <sheetData>
    <row r="20" spans="4:4" ht="33.75" x14ac:dyDescent="0.5">
      <c r="D20" s="117" t="s">
        <v>41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U190"/>
  <sheetViews>
    <sheetView topLeftCell="A181" zoomScale="120" zoomScaleNormal="120" workbookViewId="0">
      <selection activeCell="I90" sqref="I90"/>
    </sheetView>
  </sheetViews>
  <sheetFormatPr defaultRowHeight="15.75" x14ac:dyDescent="0.25"/>
  <cols>
    <col min="1" max="1" width="1.625" style="17" customWidth="1"/>
    <col min="2" max="2" width="7.25" style="215" customWidth="1"/>
    <col min="3" max="3" width="3.25" style="61" customWidth="1"/>
    <col min="4" max="4" width="4.375" style="61" customWidth="1"/>
    <col min="5" max="5" width="20.5" style="31" customWidth="1"/>
    <col min="6" max="6" width="6.5" style="107" customWidth="1"/>
    <col min="7" max="7" width="10.5" style="52" customWidth="1"/>
    <col min="8" max="8" width="9.25" style="63" customWidth="1"/>
    <col min="9" max="9" width="7.375" style="705" customWidth="1"/>
    <col min="10" max="10" width="7.5" style="705" customWidth="1"/>
    <col min="11" max="12" width="7.75" style="705" customWidth="1"/>
    <col min="13" max="13" width="6.875" style="705" hidden="1" customWidth="1"/>
    <col min="14" max="14" width="7.5" style="705" customWidth="1"/>
    <col min="15" max="15" width="7.25" style="705" customWidth="1"/>
    <col min="16" max="16" width="8" style="705" customWidth="1"/>
    <col min="17" max="17" width="7.875" style="705" customWidth="1"/>
    <col min="18" max="18" width="9" style="17"/>
    <col min="19" max="19" width="10.875" style="17" bestFit="1" customWidth="1"/>
    <col min="20" max="16384" width="9" style="17"/>
  </cols>
  <sheetData>
    <row r="1" spans="2:20" s="18" customFormat="1" ht="21" x14ac:dyDescent="0.35">
      <c r="B1" s="1683" t="s">
        <v>756</v>
      </c>
      <c r="C1" s="1683"/>
      <c r="D1" s="1683"/>
      <c r="E1" s="1683"/>
      <c r="F1" s="1683"/>
      <c r="G1" s="1683"/>
      <c r="H1" s="1683"/>
      <c r="I1" s="1683"/>
      <c r="J1" s="1683"/>
      <c r="K1" s="1683"/>
      <c r="L1" s="1683"/>
      <c r="M1" s="1683"/>
      <c r="N1" s="1683"/>
      <c r="O1" s="1683"/>
      <c r="P1" s="1683"/>
      <c r="Q1" s="1683"/>
    </row>
    <row r="2" spans="2:20" ht="13.5" customHeight="1" x14ac:dyDescent="0.25">
      <c r="B2" s="48"/>
      <c r="C2" s="49"/>
      <c r="D2" s="49"/>
      <c r="E2" s="50"/>
      <c r="F2" s="49"/>
      <c r="G2" s="51"/>
      <c r="H2" s="52"/>
      <c r="I2" s="49"/>
      <c r="J2" s="49"/>
      <c r="K2" s="49"/>
      <c r="L2" s="49"/>
      <c r="M2" s="49"/>
      <c r="N2" s="49"/>
      <c r="O2" s="49"/>
      <c r="P2" s="49"/>
      <c r="Q2" s="49"/>
    </row>
    <row r="3" spans="2:20" s="623" customFormat="1" ht="31.5" x14ac:dyDescent="0.2">
      <c r="B3" s="9" t="s">
        <v>38</v>
      </c>
      <c r="C3" s="1643" t="s">
        <v>40</v>
      </c>
      <c r="D3" s="1644"/>
      <c r="E3" s="1645"/>
      <c r="F3" s="9" t="s">
        <v>36</v>
      </c>
      <c r="G3" s="171" t="s">
        <v>39</v>
      </c>
      <c r="H3" s="53" t="s">
        <v>9</v>
      </c>
      <c r="I3" s="10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168</v>
      </c>
      <c r="O3" s="11" t="s">
        <v>18</v>
      </c>
      <c r="P3" s="11" t="s">
        <v>92</v>
      </c>
      <c r="Q3" s="10" t="s">
        <v>113</v>
      </c>
    </row>
    <row r="4" spans="2:20" s="13" customFormat="1" x14ac:dyDescent="0.25">
      <c r="B4" s="1646" t="s">
        <v>284</v>
      </c>
      <c r="C4" s="1647"/>
      <c r="D4" s="1647"/>
      <c r="E4" s="1648"/>
      <c r="F4" s="108"/>
      <c r="G4" s="67"/>
      <c r="H4" s="68"/>
      <c r="I4" s="624">
        <f t="shared" ref="I4:Q4" si="0">SUM(I5+I108+I121+I131+I137+I163)</f>
        <v>0</v>
      </c>
      <c r="J4" s="624">
        <f t="shared" si="0"/>
        <v>192900</v>
      </c>
      <c r="K4" s="624">
        <f t="shared" si="0"/>
        <v>592657</v>
      </c>
      <c r="L4" s="624">
        <f t="shared" si="0"/>
        <v>2755583</v>
      </c>
      <c r="M4" s="624">
        <f t="shared" si="0"/>
        <v>0</v>
      </c>
      <c r="N4" s="624">
        <f t="shared" si="0"/>
        <v>246960</v>
      </c>
      <c r="O4" s="624">
        <f t="shared" si="0"/>
        <v>321000</v>
      </c>
      <c r="P4" s="624">
        <f t="shared" si="0"/>
        <v>4870000</v>
      </c>
      <c r="Q4" s="624">
        <f t="shared" si="0"/>
        <v>8979100</v>
      </c>
      <c r="S4" s="625"/>
      <c r="T4" s="691"/>
    </row>
    <row r="5" spans="2:20" x14ac:dyDescent="0.25">
      <c r="B5" s="43" t="s">
        <v>1661</v>
      </c>
      <c r="C5" s="44" t="s">
        <v>15</v>
      </c>
      <c r="D5" s="101"/>
      <c r="E5" s="72"/>
      <c r="F5" s="32"/>
      <c r="G5" s="33"/>
      <c r="H5" s="73"/>
      <c r="I5" s="181">
        <f>SUM(I6+I19+I21+I24+I27+I33+I65+I85+I99)</f>
        <v>0</v>
      </c>
      <c r="J5" s="181">
        <f t="shared" ref="J5:Q5" si="1">SUM(J6+J19+J21+J24+J27+J33+J65+J85+J99)</f>
        <v>168600</v>
      </c>
      <c r="K5" s="181">
        <f t="shared" si="1"/>
        <v>493047</v>
      </c>
      <c r="L5" s="181">
        <f t="shared" si="1"/>
        <v>1640142</v>
      </c>
      <c r="M5" s="181">
        <f t="shared" si="1"/>
        <v>0</v>
      </c>
      <c r="N5" s="181">
        <f t="shared" si="1"/>
        <v>0</v>
      </c>
      <c r="O5" s="181">
        <f t="shared" si="1"/>
        <v>0</v>
      </c>
      <c r="P5" s="181">
        <f t="shared" si="1"/>
        <v>0</v>
      </c>
      <c r="Q5" s="181">
        <f t="shared" si="1"/>
        <v>2301789</v>
      </c>
    </row>
    <row r="6" spans="2:20" x14ac:dyDescent="0.25">
      <c r="B6" s="35"/>
      <c r="C6" s="627" t="s">
        <v>37</v>
      </c>
      <c r="D6" s="628" t="s">
        <v>1</v>
      </c>
      <c r="E6" s="629"/>
      <c r="F6" s="213"/>
      <c r="G6" s="630"/>
      <c r="H6" s="631"/>
      <c r="I6" s="86">
        <f>SUM(I7:I18)</f>
        <v>0</v>
      </c>
      <c r="J6" s="86">
        <f t="shared" ref="J6:Q6" si="2">SUM(J7:J18)</f>
        <v>7200</v>
      </c>
      <c r="K6" s="86">
        <f t="shared" si="2"/>
        <v>200000</v>
      </c>
      <c r="L6" s="86">
        <f t="shared" si="2"/>
        <v>406800</v>
      </c>
      <c r="M6" s="86">
        <f t="shared" si="2"/>
        <v>0</v>
      </c>
      <c r="N6" s="86">
        <f t="shared" si="2"/>
        <v>0</v>
      </c>
      <c r="O6" s="86">
        <f t="shared" si="2"/>
        <v>0</v>
      </c>
      <c r="P6" s="86">
        <f t="shared" si="2"/>
        <v>0</v>
      </c>
      <c r="Q6" s="86">
        <f t="shared" si="2"/>
        <v>614000</v>
      </c>
    </row>
    <row r="7" spans="2:20" ht="31.5" x14ac:dyDescent="0.25">
      <c r="B7" s="35"/>
      <c r="C7" s="54"/>
      <c r="D7" s="47">
        <v>1.1000000000000001</v>
      </c>
      <c r="E7" s="123" t="s">
        <v>196</v>
      </c>
      <c r="F7" s="19">
        <v>6</v>
      </c>
      <c r="G7" s="20" t="s">
        <v>35</v>
      </c>
      <c r="H7" s="145" t="s">
        <v>757</v>
      </c>
      <c r="I7" s="91"/>
      <c r="J7" s="91">
        <v>7200</v>
      </c>
      <c r="K7" s="91"/>
      <c r="L7" s="91">
        <v>4800</v>
      </c>
      <c r="M7" s="91"/>
      <c r="N7" s="91"/>
      <c r="O7" s="91"/>
      <c r="P7" s="91"/>
      <c r="Q7" s="91">
        <f>SUM(I7:P7)</f>
        <v>12000</v>
      </c>
    </row>
    <row r="8" spans="2:20" ht="31.5" x14ac:dyDescent="0.25">
      <c r="B8" s="35"/>
      <c r="C8" s="54"/>
      <c r="D8" s="47">
        <v>1.2</v>
      </c>
      <c r="E8" s="123" t="s">
        <v>26</v>
      </c>
      <c r="F8" s="19">
        <v>6</v>
      </c>
      <c r="G8" s="20" t="s">
        <v>35</v>
      </c>
      <c r="H8" s="145" t="s">
        <v>758</v>
      </c>
      <c r="I8" s="91"/>
      <c r="J8" s="91"/>
      <c r="K8" s="91"/>
      <c r="L8" s="91">
        <v>8000</v>
      </c>
      <c r="M8" s="91"/>
      <c r="N8" s="91"/>
      <c r="O8" s="91"/>
      <c r="P8" s="91"/>
      <c r="Q8" s="91">
        <f t="shared" ref="Q8:Q18" si="3">SUM(I8:P8)</f>
        <v>8000</v>
      </c>
    </row>
    <row r="9" spans="2:20" ht="31.5" x14ac:dyDescent="0.25">
      <c r="B9" s="35"/>
      <c r="C9" s="54"/>
      <c r="D9" s="47">
        <v>1.3</v>
      </c>
      <c r="E9" s="123" t="s">
        <v>8</v>
      </c>
      <c r="F9" s="19">
        <v>6</v>
      </c>
      <c r="G9" s="20" t="s">
        <v>35</v>
      </c>
      <c r="H9" s="144" t="s">
        <v>486</v>
      </c>
      <c r="I9" s="91"/>
      <c r="J9" s="91"/>
      <c r="K9" s="91">
        <v>4000</v>
      </c>
      <c r="L9" s="91">
        <v>10000</v>
      </c>
      <c r="M9" s="91"/>
      <c r="N9" s="91"/>
      <c r="O9" s="91"/>
      <c r="P9" s="91"/>
      <c r="Q9" s="91">
        <f t="shared" si="3"/>
        <v>14000</v>
      </c>
    </row>
    <row r="10" spans="2:20" ht="63" x14ac:dyDescent="0.25">
      <c r="B10" s="35"/>
      <c r="C10" s="54"/>
      <c r="D10" s="47">
        <v>1.4</v>
      </c>
      <c r="E10" s="123" t="s">
        <v>197</v>
      </c>
      <c r="F10" s="19">
        <v>6</v>
      </c>
      <c r="G10" s="20" t="s">
        <v>198</v>
      </c>
      <c r="H10" s="144" t="s">
        <v>486</v>
      </c>
      <c r="I10" s="91"/>
      <c r="J10" s="91"/>
      <c r="K10" s="91">
        <v>12000</v>
      </c>
      <c r="L10" s="91"/>
      <c r="M10" s="91"/>
      <c r="N10" s="91"/>
      <c r="O10" s="91"/>
      <c r="P10" s="91"/>
      <c r="Q10" s="91">
        <f t="shared" si="3"/>
        <v>12000</v>
      </c>
    </row>
    <row r="11" spans="2:20" ht="63" x14ac:dyDescent="0.25">
      <c r="B11" s="35"/>
      <c r="C11" s="54"/>
      <c r="D11" s="47">
        <v>1.5</v>
      </c>
      <c r="E11" s="123" t="s">
        <v>199</v>
      </c>
      <c r="F11" s="19">
        <v>6</v>
      </c>
      <c r="G11" s="20" t="s">
        <v>285</v>
      </c>
      <c r="H11" s="144" t="s">
        <v>486</v>
      </c>
      <c r="I11" s="91"/>
      <c r="J11" s="91"/>
      <c r="K11" s="91">
        <v>32000</v>
      </c>
      <c r="L11" s="91"/>
      <c r="M11" s="91"/>
      <c r="N11" s="91"/>
      <c r="O11" s="91"/>
      <c r="P11" s="91"/>
      <c r="Q11" s="91">
        <f t="shared" si="3"/>
        <v>32000</v>
      </c>
    </row>
    <row r="12" spans="2:20" ht="63" x14ac:dyDescent="0.25">
      <c r="B12" s="35"/>
      <c r="C12" s="54"/>
      <c r="D12" s="47">
        <v>1.6</v>
      </c>
      <c r="E12" s="123" t="s">
        <v>200</v>
      </c>
      <c r="F12" s="19">
        <v>6</v>
      </c>
      <c r="G12" s="20" t="s">
        <v>286</v>
      </c>
      <c r="H12" s="144" t="s">
        <v>486</v>
      </c>
      <c r="I12" s="91"/>
      <c r="J12" s="91"/>
      <c r="K12" s="91">
        <v>16000</v>
      </c>
      <c r="L12" s="91"/>
      <c r="M12" s="91"/>
      <c r="N12" s="91"/>
      <c r="O12" s="91"/>
      <c r="P12" s="91"/>
      <c r="Q12" s="91">
        <f t="shared" si="3"/>
        <v>16000</v>
      </c>
    </row>
    <row r="13" spans="2:20" ht="47.25" x14ac:dyDescent="0.25">
      <c r="B13" s="41"/>
      <c r="C13" s="54"/>
      <c r="D13" s="47">
        <v>1.7</v>
      </c>
      <c r="E13" s="123" t="s">
        <v>201</v>
      </c>
      <c r="F13" s="19">
        <v>6</v>
      </c>
      <c r="G13" s="20" t="s">
        <v>287</v>
      </c>
      <c r="H13" s="144" t="s">
        <v>486</v>
      </c>
      <c r="I13" s="91"/>
      <c r="J13" s="91"/>
      <c r="K13" s="91">
        <v>20000</v>
      </c>
      <c r="L13" s="91">
        <v>80000</v>
      </c>
      <c r="M13" s="91"/>
      <c r="N13" s="91"/>
      <c r="O13" s="91"/>
      <c r="P13" s="91"/>
      <c r="Q13" s="91">
        <f t="shared" si="3"/>
        <v>100000</v>
      </c>
    </row>
    <row r="14" spans="2:20" ht="63" x14ac:dyDescent="0.25">
      <c r="B14" s="35"/>
      <c r="C14" s="76"/>
      <c r="D14" s="75">
        <v>1.8</v>
      </c>
      <c r="E14" s="37" t="s">
        <v>202</v>
      </c>
      <c r="F14" s="88">
        <v>6</v>
      </c>
      <c r="G14" s="124" t="s">
        <v>288</v>
      </c>
      <c r="H14" s="670" t="s">
        <v>486</v>
      </c>
      <c r="I14" s="692"/>
      <c r="J14" s="692"/>
      <c r="K14" s="692">
        <v>20000</v>
      </c>
      <c r="L14" s="692"/>
      <c r="M14" s="692"/>
      <c r="N14" s="692"/>
      <c r="O14" s="692"/>
      <c r="P14" s="692"/>
      <c r="Q14" s="692">
        <f t="shared" si="3"/>
        <v>20000</v>
      </c>
    </row>
    <row r="15" spans="2:20" ht="63" x14ac:dyDescent="0.25">
      <c r="B15" s="35"/>
      <c r="C15" s="54"/>
      <c r="D15" s="47">
        <v>1.9</v>
      </c>
      <c r="E15" s="123" t="s">
        <v>203</v>
      </c>
      <c r="F15" s="19">
        <v>6</v>
      </c>
      <c r="G15" s="20" t="s">
        <v>289</v>
      </c>
      <c r="H15" s="144" t="s">
        <v>486</v>
      </c>
      <c r="I15" s="91"/>
      <c r="J15" s="91"/>
      <c r="K15" s="91">
        <v>28000</v>
      </c>
      <c r="L15" s="91">
        <v>56000</v>
      </c>
      <c r="M15" s="91"/>
      <c r="N15" s="91"/>
      <c r="O15" s="91"/>
      <c r="P15" s="91"/>
      <c r="Q15" s="91">
        <f t="shared" si="3"/>
        <v>84000</v>
      </c>
    </row>
    <row r="16" spans="2:20" ht="47.25" x14ac:dyDescent="0.25">
      <c r="B16" s="35"/>
      <c r="C16" s="54"/>
      <c r="D16" s="60">
        <v>1.1000000000000001</v>
      </c>
      <c r="E16" s="123" t="s">
        <v>204</v>
      </c>
      <c r="F16" s="19">
        <v>6</v>
      </c>
      <c r="G16" s="20" t="s">
        <v>290</v>
      </c>
      <c r="H16" s="144" t="s">
        <v>486</v>
      </c>
      <c r="I16" s="91"/>
      <c r="J16" s="91"/>
      <c r="K16" s="91">
        <v>28000</v>
      </c>
      <c r="L16" s="91">
        <v>140000</v>
      </c>
      <c r="M16" s="91"/>
      <c r="N16" s="91"/>
      <c r="O16" s="91"/>
      <c r="P16" s="91"/>
      <c r="Q16" s="91">
        <f t="shared" si="3"/>
        <v>168000</v>
      </c>
    </row>
    <row r="17" spans="2:17" ht="63" x14ac:dyDescent="0.25">
      <c r="B17" s="35"/>
      <c r="C17" s="54"/>
      <c r="D17" s="60">
        <v>1.1100000000000001</v>
      </c>
      <c r="E17" s="123" t="s">
        <v>205</v>
      </c>
      <c r="F17" s="19">
        <v>6</v>
      </c>
      <c r="G17" s="20" t="s">
        <v>291</v>
      </c>
      <c r="H17" s="144" t="s">
        <v>486</v>
      </c>
      <c r="I17" s="91"/>
      <c r="J17" s="91"/>
      <c r="K17" s="91">
        <v>16000</v>
      </c>
      <c r="L17" s="91"/>
      <c r="M17" s="91"/>
      <c r="N17" s="91"/>
      <c r="O17" s="91"/>
      <c r="P17" s="91"/>
      <c r="Q17" s="91">
        <f t="shared" si="3"/>
        <v>16000</v>
      </c>
    </row>
    <row r="18" spans="2:17" ht="47.25" x14ac:dyDescent="0.25">
      <c r="B18" s="35"/>
      <c r="C18" s="54"/>
      <c r="D18" s="60">
        <v>1.1200000000000001</v>
      </c>
      <c r="E18" s="123" t="s">
        <v>206</v>
      </c>
      <c r="F18" s="19">
        <v>6</v>
      </c>
      <c r="G18" s="20" t="s">
        <v>292</v>
      </c>
      <c r="H18" s="144" t="s">
        <v>486</v>
      </c>
      <c r="I18" s="91"/>
      <c r="J18" s="91"/>
      <c r="K18" s="91">
        <v>24000</v>
      </c>
      <c r="L18" s="91">
        <v>108000</v>
      </c>
      <c r="M18" s="91"/>
      <c r="N18" s="91"/>
      <c r="O18" s="91"/>
      <c r="P18" s="91"/>
      <c r="Q18" s="91">
        <f t="shared" si="3"/>
        <v>132000</v>
      </c>
    </row>
    <row r="19" spans="2:17" x14ac:dyDescent="0.25">
      <c r="B19" s="35"/>
      <c r="C19" s="627" t="s">
        <v>50</v>
      </c>
      <c r="D19" s="628" t="s">
        <v>57</v>
      </c>
      <c r="E19" s="629"/>
      <c r="F19" s="213"/>
      <c r="G19" s="630"/>
      <c r="H19" s="631"/>
      <c r="I19" s="86">
        <f>SUM(I20:I20)</f>
        <v>0</v>
      </c>
      <c r="J19" s="86">
        <f t="shared" ref="J19:Q19" si="4">SUM(J20:J20)</f>
        <v>0</v>
      </c>
      <c r="K19" s="86">
        <f t="shared" si="4"/>
        <v>0</v>
      </c>
      <c r="L19" s="86">
        <f t="shared" si="4"/>
        <v>10000</v>
      </c>
      <c r="M19" s="86">
        <f t="shared" si="4"/>
        <v>0</v>
      </c>
      <c r="N19" s="86">
        <f t="shared" si="4"/>
        <v>0</v>
      </c>
      <c r="O19" s="86">
        <f t="shared" si="4"/>
        <v>0</v>
      </c>
      <c r="P19" s="86">
        <f t="shared" si="4"/>
        <v>0</v>
      </c>
      <c r="Q19" s="86">
        <f t="shared" si="4"/>
        <v>10000</v>
      </c>
    </row>
    <row r="20" spans="2:17" ht="47.25" x14ac:dyDescent="0.25">
      <c r="B20" s="35"/>
      <c r="C20" s="54"/>
      <c r="D20" s="47">
        <v>2.1</v>
      </c>
      <c r="E20" s="123" t="s">
        <v>759</v>
      </c>
      <c r="F20" s="19">
        <v>1</v>
      </c>
      <c r="G20" s="20" t="s">
        <v>760</v>
      </c>
      <c r="H20" s="144" t="s">
        <v>486</v>
      </c>
      <c r="I20" s="91"/>
      <c r="J20" s="91"/>
      <c r="K20" s="91"/>
      <c r="L20" s="91">
        <v>10000</v>
      </c>
      <c r="M20" s="91"/>
      <c r="N20" s="91"/>
      <c r="O20" s="91"/>
      <c r="P20" s="91"/>
      <c r="Q20" s="91">
        <f>SUM(I20:P20)</f>
        <v>10000</v>
      </c>
    </row>
    <row r="21" spans="2:17" x14ac:dyDescent="0.25">
      <c r="B21" s="35"/>
      <c r="C21" s="627" t="s">
        <v>51</v>
      </c>
      <c r="D21" s="640" t="s">
        <v>174</v>
      </c>
      <c r="E21" s="629"/>
      <c r="F21" s="213"/>
      <c r="G21" s="630"/>
      <c r="H21" s="631"/>
      <c r="I21" s="86">
        <f>SUM(I22:I23)</f>
        <v>0</v>
      </c>
      <c r="J21" s="86">
        <f t="shared" ref="J21:P21" si="5">SUM(J22:J23)</f>
        <v>30000</v>
      </c>
      <c r="K21" s="86">
        <f t="shared" si="5"/>
        <v>0</v>
      </c>
      <c r="L21" s="86">
        <f t="shared" si="5"/>
        <v>433320</v>
      </c>
      <c r="M21" s="86">
        <f t="shared" si="5"/>
        <v>0</v>
      </c>
      <c r="N21" s="86">
        <f t="shared" si="5"/>
        <v>0</v>
      </c>
      <c r="O21" s="86">
        <f t="shared" si="5"/>
        <v>0</v>
      </c>
      <c r="P21" s="86">
        <f t="shared" si="5"/>
        <v>0</v>
      </c>
      <c r="Q21" s="86">
        <f>SUM(Q22:Q23)</f>
        <v>463320</v>
      </c>
    </row>
    <row r="22" spans="2:17" ht="47.25" x14ac:dyDescent="0.25">
      <c r="B22" s="35"/>
      <c r="C22" s="54"/>
      <c r="D22" s="47">
        <v>3.1</v>
      </c>
      <c r="E22" s="123" t="s">
        <v>333</v>
      </c>
      <c r="F22" s="19">
        <v>1</v>
      </c>
      <c r="G22" s="20" t="s">
        <v>35</v>
      </c>
      <c r="H22" s="144" t="s">
        <v>486</v>
      </c>
      <c r="I22" s="91"/>
      <c r="J22" s="91"/>
      <c r="K22" s="91"/>
      <c r="L22" s="91">
        <v>433320</v>
      </c>
      <c r="M22" s="91"/>
      <c r="N22" s="91"/>
      <c r="O22" s="91"/>
      <c r="P22" s="91"/>
      <c r="Q22" s="91">
        <f>SUM(I22:P22)</f>
        <v>433320</v>
      </c>
    </row>
    <row r="23" spans="2:17" ht="31.5" x14ac:dyDescent="0.25">
      <c r="B23" s="41"/>
      <c r="C23" s="54"/>
      <c r="D23" s="47">
        <v>3.2</v>
      </c>
      <c r="E23" s="123" t="s">
        <v>761</v>
      </c>
      <c r="F23" s="19">
        <v>1</v>
      </c>
      <c r="G23" s="20" t="s">
        <v>35</v>
      </c>
      <c r="H23" s="144" t="s">
        <v>486</v>
      </c>
      <c r="I23" s="91"/>
      <c r="J23" s="91">
        <v>30000</v>
      </c>
      <c r="K23" s="91"/>
      <c r="L23" s="91"/>
      <c r="M23" s="91"/>
      <c r="N23" s="91"/>
      <c r="O23" s="91"/>
      <c r="P23" s="91"/>
      <c r="Q23" s="91">
        <f>SUM(I23:P23)</f>
        <v>30000</v>
      </c>
    </row>
    <row r="24" spans="2:17" x14ac:dyDescent="0.25">
      <c r="B24" s="35"/>
      <c r="C24" s="642" t="s">
        <v>52</v>
      </c>
      <c r="D24" s="643" t="s">
        <v>6</v>
      </c>
      <c r="E24" s="644"/>
      <c r="F24" s="693"/>
      <c r="G24" s="694"/>
      <c r="H24" s="695"/>
      <c r="I24" s="696">
        <f>SUM(I25:I26)</f>
        <v>0</v>
      </c>
      <c r="J24" s="696">
        <f t="shared" ref="J24:Q24" si="6">SUM(J25:J26)</f>
        <v>0</v>
      </c>
      <c r="K24" s="696">
        <f t="shared" si="6"/>
        <v>100317</v>
      </c>
      <c r="L24" s="696">
        <f t="shared" si="6"/>
        <v>116559</v>
      </c>
      <c r="M24" s="696">
        <f t="shared" si="6"/>
        <v>0</v>
      </c>
      <c r="N24" s="696">
        <f t="shared" si="6"/>
        <v>0</v>
      </c>
      <c r="O24" s="696">
        <f t="shared" si="6"/>
        <v>0</v>
      </c>
      <c r="P24" s="696">
        <f t="shared" si="6"/>
        <v>0</v>
      </c>
      <c r="Q24" s="696">
        <f t="shared" si="6"/>
        <v>216876</v>
      </c>
    </row>
    <row r="25" spans="2:17" ht="48" customHeight="1" x14ac:dyDescent="0.25">
      <c r="B25" s="35"/>
      <c r="C25" s="76"/>
      <c r="D25" s="75">
        <v>4.0999999999999996</v>
      </c>
      <c r="E25" s="119" t="s">
        <v>1649</v>
      </c>
      <c r="F25" s="19">
        <v>4</v>
      </c>
      <c r="G25" s="58" t="s">
        <v>288</v>
      </c>
      <c r="H25" s="144" t="s">
        <v>486</v>
      </c>
      <c r="I25" s="91"/>
      <c r="J25" s="91"/>
      <c r="K25" s="91"/>
      <c r="L25" s="91">
        <v>16559</v>
      </c>
      <c r="M25" s="91"/>
      <c r="N25" s="91"/>
      <c r="O25" s="91"/>
      <c r="P25" s="91"/>
      <c r="Q25" s="91">
        <f t="shared" ref="Q25:Q26" si="7">SUM(I25:P25)</f>
        <v>16559</v>
      </c>
    </row>
    <row r="26" spans="2:17" ht="47.25" x14ac:dyDescent="0.25">
      <c r="B26" s="35"/>
      <c r="C26" s="76"/>
      <c r="D26" s="75">
        <v>4.2</v>
      </c>
      <c r="E26" s="119" t="s">
        <v>762</v>
      </c>
      <c r="F26" s="19">
        <v>4</v>
      </c>
      <c r="G26" s="58" t="s">
        <v>35</v>
      </c>
      <c r="H26" s="144" t="s">
        <v>486</v>
      </c>
      <c r="I26" s="91"/>
      <c r="J26" s="91"/>
      <c r="K26" s="91">
        <v>100317</v>
      </c>
      <c r="L26" s="91">
        <v>100000</v>
      </c>
      <c r="M26" s="91"/>
      <c r="N26" s="91"/>
      <c r="O26" s="91"/>
      <c r="P26" s="91"/>
      <c r="Q26" s="91">
        <f t="shared" si="7"/>
        <v>200317</v>
      </c>
    </row>
    <row r="27" spans="2:17" x14ac:dyDescent="0.25">
      <c r="B27" s="35"/>
      <c r="C27" s="642" t="s">
        <v>53</v>
      </c>
      <c r="D27" s="643" t="s">
        <v>7</v>
      </c>
      <c r="E27" s="644"/>
      <c r="F27" s="213"/>
      <c r="G27" s="630"/>
      <c r="H27" s="631"/>
      <c r="I27" s="86">
        <f>SUM(I28:I32)</f>
        <v>0</v>
      </c>
      <c r="J27" s="86">
        <f t="shared" ref="J27:Q27" si="8">SUM(J28:J32)</f>
        <v>0</v>
      </c>
      <c r="K27" s="86">
        <f t="shared" si="8"/>
        <v>0</v>
      </c>
      <c r="L27" s="86">
        <f t="shared" si="8"/>
        <v>74044</v>
      </c>
      <c r="M27" s="86">
        <f t="shared" si="8"/>
        <v>0</v>
      </c>
      <c r="N27" s="86">
        <f t="shared" si="8"/>
        <v>0</v>
      </c>
      <c r="O27" s="86">
        <f t="shared" si="8"/>
        <v>0</v>
      </c>
      <c r="P27" s="86">
        <f t="shared" si="8"/>
        <v>0</v>
      </c>
      <c r="Q27" s="86">
        <f t="shared" si="8"/>
        <v>74044</v>
      </c>
    </row>
    <row r="28" spans="2:17" ht="31.5" x14ac:dyDescent="0.25">
      <c r="B28" s="35"/>
      <c r="C28" s="54"/>
      <c r="D28" s="47">
        <v>5.0999999999999996</v>
      </c>
      <c r="E28" s="123" t="s">
        <v>207</v>
      </c>
      <c r="F28" s="19">
        <v>1</v>
      </c>
      <c r="G28" s="20" t="s">
        <v>35</v>
      </c>
      <c r="H28" s="143" t="s">
        <v>763</v>
      </c>
      <c r="I28" s="91"/>
      <c r="J28" s="91"/>
      <c r="K28" s="91"/>
      <c r="L28" s="91">
        <v>15000</v>
      </c>
      <c r="M28" s="91"/>
      <c r="N28" s="91"/>
      <c r="O28" s="91"/>
      <c r="P28" s="91"/>
      <c r="Q28" s="91">
        <f>SUM(I28:P28)</f>
        <v>15000</v>
      </c>
    </row>
    <row r="29" spans="2:17" ht="31.5" x14ac:dyDescent="0.25">
      <c r="B29" s="35"/>
      <c r="C29" s="54"/>
      <c r="D29" s="47">
        <v>5.2</v>
      </c>
      <c r="E29" s="123" t="s">
        <v>208</v>
      </c>
      <c r="F29" s="19">
        <v>1</v>
      </c>
      <c r="G29" s="20" t="s">
        <v>35</v>
      </c>
      <c r="H29" s="143" t="s">
        <v>764</v>
      </c>
      <c r="I29" s="91"/>
      <c r="J29" s="91"/>
      <c r="K29" s="91"/>
      <c r="L29" s="91">
        <v>27000</v>
      </c>
      <c r="M29" s="91"/>
      <c r="N29" s="91"/>
      <c r="O29" s="91"/>
      <c r="P29" s="91"/>
      <c r="Q29" s="91">
        <f t="shared" ref="Q29:Q32" si="9">SUM(I29:P29)</f>
        <v>27000</v>
      </c>
    </row>
    <row r="30" spans="2:17" ht="47.25" x14ac:dyDescent="0.25">
      <c r="B30" s="35"/>
      <c r="C30" s="54"/>
      <c r="D30" s="47">
        <v>5.3</v>
      </c>
      <c r="E30" s="123" t="s">
        <v>765</v>
      </c>
      <c r="F30" s="19">
        <v>1</v>
      </c>
      <c r="G30" s="20" t="s">
        <v>294</v>
      </c>
      <c r="H30" s="145" t="s">
        <v>766</v>
      </c>
      <c r="I30" s="91"/>
      <c r="J30" s="91"/>
      <c r="K30" s="91"/>
      <c r="L30" s="91">
        <v>14044</v>
      </c>
      <c r="M30" s="91"/>
      <c r="N30" s="91"/>
      <c r="O30" s="91"/>
      <c r="P30" s="91"/>
      <c r="Q30" s="91">
        <f t="shared" si="9"/>
        <v>14044</v>
      </c>
    </row>
    <row r="31" spans="2:17" ht="47.25" x14ac:dyDescent="0.25">
      <c r="B31" s="35"/>
      <c r="C31" s="54"/>
      <c r="D31" s="47">
        <v>5.4</v>
      </c>
      <c r="E31" s="123" t="s">
        <v>300</v>
      </c>
      <c r="F31" s="19">
        <v>1</v>
      </c>
      <c r="G31" s="20" t="s">
        <v>760</v>
      </c>
      <c r="H31" s="143" t="s">
        <v>764</v>
      </c>
      <c r="I31" s="91"/>
      <c r="J31" s="91"/>
      <c r="K31" s="91"/>
      <c r="L31" s="91">
        <v>10000</v>
      </c>
      <c r="M31" s="91"/>
      <c r="N31" s="91"/>
      <c r="O31" s="91"/>
      <c r="P31" s="91"/>
      <c r="Q31" s="91">
        <f t="shared" si="9"/>
        <v>10000</v>
      </c>
    </row>
    <row r="32" spans="2:17" ht="31.5" x14ac:dyDescent="0.25">
      <c r="B32" s="35"/>
      <c r="C32" s="54"/>
      <c r="D32" s="47">
        <v>5.5</v>
      </c>
      <c r="E32" s="123" t="s">
        <v>767</v>
      </c>
      <c r="F32" s="19">
        <v>1</v>
      </c>
      <c r="G32" s="20" t="s">
        <v>292</v>
      </c>
      <c r="H32" s="143" t="s">
        <v>768</v>
      </c>
      <c r="I32" s="91"/>
      <c r="J32" s="91"/>
      <c r="K32" s="91"/>
      <c r="L32" s="91">
        <v>8000</v>
      </c>
      <c r="M32" s="91"/>
      <c r="N32" s="91"/>
      <c r="O32" s="91"/>
      <c r="P32" s="91"/>
      <c r="Q32" s="91">
        <f t="shared" si="9"/>
        <v>8000</v>
      </c>
    </row>
    <row r="33" spans="2:17" x14ac:dyDescent="0.25">
      <c r="B33" s="35"/>
      <c r="C33" s="627" t="s">
        <v>54</v>
      </c>
      <c r="D33" s="640" t="s">
        <v>70</v>
      </c>
      <c r="E33" s="629"/>
      <c r="F33" s="213"/>
      <c r="G33" s="630"/>
      <c r="H33" s="646"/>
      <c r="I33" s="86">
        <f>SUM(I34:I64)</f>
        <v>0</v>
      </c>
      <c r="J33" s="86">
        <f t="shared" ref="J33:P33" si="10">SUM(J34:J64)</f>
        <v>35400</v>
      </c>
      <c r="K33" s="86">
        <f t="shared" si="10"/>
        <v>46760</v>
      </c>
      <c r="L33" s="86">
        <f t="shared" si="10"/>
        <v>209540</v>
      </c>
      <c r="M33" s="86">
        <f t="shared" si="10"/>
        <v>0</v>
      </c>
      <c r="N33" s="86">
        <f t="shared" si="10"/>
        <v>0</v>
      </c>
      <c r="O33" s="86">
        <f t="shared" si="10"/>
        <v>0</v>
      </c>
      <c r="P33" s="86">
        <f t="shared" si="10"/>
        <v>0</v>
      </c>
      <c r="Q33" s="86">
        <f>SUM(Q34:Q64)</f>
        <v>291700</v>
      </c>
    </row>
    <row r="34" spans="2:17" ht="31.5" x14ac:dyDescent="0.25">
      <c r="B34" s="35"/>
      <c r="C34" s="54"/>
      <c r="D34" s="47">
        <v>6.1</v>
      </c>
      <c r="E34" s="123" t="s">
        <v>21</v>
      </c>
      <c r="F34" s="19">
        <v>1</v>
      </c>
      <c r="G34" s="20" t="s">
        <v>35</v>
      </c>
      <c r="H34" s="145" t="s">
        <v>769</v>
      </c>
      <c r="I34" s="91"/>
      <c r="J34" s="91"/>
      <c r="K34" s="91"/>
      <c r="L34" s="91">
        <v>10000</v>
      </c>
      <c r="M34" s="91"/>
      <c r="N34" s="91"/>
      <c r="O34" s="91"/>
      <c r="P34" s="91"/>
      <c r="Q34" s="91">
        <f>SUM(I34:P34)</f>
        <v>10000</v>
      </c>
    </row>
    <row r="35" spans="2:17" ht="34.5" customHeight="1" x14ac:dyDescent="0.25">
      <c r="B35" s="35"/>
      <c r="C35" s="76"/>
      <c r="D35" s="75">
        <v>6.2</v>
      </c>
      <c r="E35" s="37" t="s">
        <v>22</v>
      </c>
      <c r="F35" s="19">
        <v>1</v>
      </c>
      <c r="G35" s="20" t="s">
        <v>35</v>
      </c>
      <c r="H35" s="145" t="s">
        <v>301</v>
      </c>
      <c r="I35" s="91"/>
      <c r="J35" s="91"/>
      <c r="K35" s="91"/>
      <c r="L35" s="91">
        <v>10000</v>
      </c>
      <c r="M35" s="91"/>
      <c r="N35" s="91"/>
      <c r="O35" s="91"/>
      <c r="P35" s="91"/>
      <c r="Q35" s="91">
        <f t="shared" ref="Q35:Q64" si="11">SUM(I35:P35)</f>
        <v>10000</v>
      </c>
    </row>
    <row r="36" spans="2:17" ht="31.5" x14ac:dyDescent="0.25">
      <c r="B36" s="41"/>
      <c r="C36" s="76"/>
      <c r="D36" s="47">
        <v>6.3</v>
      </c>
      <c r="E36" s="37" t="s">
        <v>770</v>
      </c>
      <c r="F36" s="19">
        <v>1</v>
      </c>
      <c r="G36" s="20" t="s">
        <v>35</v>
      </c>
      <c r="H36" s="145" t="s">
        <v>771</v>
      </c>
      <c r="I36" s="91"/>
      <c r="J36" s="91"/>
      <c r="K36" s="91"/>
      <c r="L36" s="91">
        <v>6000</v>
      </c>
      <c r="M36" s="91"/>
      <c r="N36" s="91"/>
      <c r="O36" s="91"/>
      <c r="P36" s="91"/>
      <c r="Q36" s="91">
        <f t="shared" si="11"/>
        <v>6000</v>
      </c>
    </row>
    <row r="37" spans="2:17" ht="63" x14ac:dyDescent="0.25">
      <c r="B37" s="35"/>
      <c r="C37" s="76"/>
      <c r="D37" s="75">
        <v>6.4</v>
      </c>
      <c r="E37" s="37" t="s">
        <v>24</v>
      </c>
      <c r="F37" s="88">
        <v>1</v>
      </c>
      <c r="G37" s="124" t="s">
        <v>35</v>
      </c>
      <c r="H37" s="227" t="s">
        <v>772</v>
      </c>
      <c r="I37" s="692"/>
      <c r="J37" s="692"/>
      <c r="K37" s="692"/>
      <c r="L37" s="692">
        <v>8000</v>
      </c>
      <c r="M37" s="692"/>
      <c r="N37" s="692"/>
      <c r="O37" s="692"/>
      <c r="P37" s="692"/>
      <c r="Q37" s="692">
        <f t="shared" si="11"/>
        <v>8000</v>
      </c>
    </row>
    <row r="38" spans="2:17" ht="31.5" x14ac:dyDescent="0.25">
      <c r="B38" s="35"/>
      <c r="C38" s="76"/>
      <c r="D38" s="47">
        <v>6.5</v>
      </c>
      <c r="E38" s="37" t="s">
        <v>25</v>
      </c>
      <c r="F38" s="19">
        <v>1</v>
      </c>
      <c r="G38" s="20" t="s">
        <v>35</v>
      </c>
      <c r="H38" s="145" t="s">
        <v>773</v>
      </c>
      <c r="I38" s="91"/>
      <c r="J38" s="91"/>
      <c r="K38" s="91"/>
      <c r="L38" s="91">
        <v>6000</v>
      </c>
      <c r="M38" s="91"/>
      <c r="N38" s="91"/>
      <c r="O38" s="91"/>
      <c r="P38" s="91"/>
      <c r="Q38" s="91">
        <f t="shared" si="11"/>
        <v>6000</v>
      </c>
    </row>
    <row r="39" spans="2:17" ht="47.25" x14ac:dyDescent="0.25">
      <c r="B39" s="35"/>
      <c r="C39" s="76"/>
      <c r="D39" s="75">
        <v>6.6</v>
      </c>
      <c r="E39" s="37" t="s">
        <v>302</v>
      </c>
      <c r="F39" s="19">
        <v>1</v>
      </c>
      <c r="G39" s="20" t="s">
        <v>35</v>
      </c>
      <c r="H39" s="145" t="s">
        <v>774</v>
      </c>
      <c r="I39" s="91"/>
      <c r="J39" s="91"/>
      <c r="K39" s="91"/>
      <c r="L39" s="91">
        <v>10000</v>
      </c>
      <c r="M39" s="91"/>
      <c r="N39" s="91"/>
      <c r="O39" s="91"/>
      <c r="P39" s="91"/>
      <c r="Q39" s="91">
        <f t="shared" si="11"/>
        <v>10000</v>
      </c>
    </row>
    <row r="40" spans="2:17" ht="31.5" x14ac:dyDescent="0.25">
      <c r="B40" s="35"/>
      <c r="C40" s="76"/>
      <c r="D40" s="47">
        <v>6.7</v>
      </c>
      <c r="E40" s="37" t="s">
        <v>775</v>
      </c>
      <c r="F40" s="19">
        <v>1</v>
      </c>
      <c r="G40" s="20" t="s">
        <v>35</v>
      </c>
      <c r="H40" s="145" t="s">
        <v>268</v>
      </c>
      <c r="I40" s="91"/>
      <c r="J40" s="91"/>
      <c r="K40" s="91"/>
      <c r="L40" s="91">
        <v>6000</v>
      </c>
      <c r="M40" s="91"/>
      <c r="N40" s="91"/>
      <c r="O40" s="91"/>
      <c r="P40" s="91"/>
      <c r="Q40" s="91">
        <f>SUM(I40:P40)</f>
        <v>6000</v>
      </c>
    </row>
    <row r="41" spans="2:17" ht="31.5" x14ac:dyDescent="0.25">
      <c r="B41" s="35"/>
      <c r="C41" s="76"/>
      <c r="D41" s="75">
        <v>6.8</v>
      </c>
      <c r="E41" s="37" t="s">
        <v>776</v>
      </c>
      <c r="F41" s="19">
        <v>1</v>
      </c>
      <c r="G41" s="20" t="s">
        <v>35</v>
      </c>
      <c r="H41" s="145" t="s">
        <v>274</v>
      </c>
      <c r="I41" s="91"/>
      <c r="J41" s="91"/>
      <c r="K41" s="91"/>
      <c r="L41" s="91">
        <v>8000</v>
      </c>
      <c r="M41" s="91"/>
      <c r="N41" s="91"/>
      <c r="O41" s="91"/>
      <c r="P41" s="91"/>
      <c r="Q41" s="91">
        <f t="shared" si="11"/>
        <v>8000</v>
      </c>
    </row>
    <row r="42" spans="2:17" ht="31.5" x14ac:dyDescent="0.25">
      <c r="B42" s="35"/>
      <c r="C42" s="76"/>
      <c r="D42" s="47">
        <v>6.9</v>
      </c>
      <c r="E42" s="37" t="s">
        <v>31</v>
      </c>
      <c r="F42" s="19">
        <v>1</v>
      </c>
      <c r="G42" s="20" t="s">
        <v>292</v>
      </c>
      <c r="H42" s="145" t="s">
        <v>777</v>
      </c>
      <c r="I42" s="91"/>
      <c r="J42" s="91">
        <f>3600+3600+3600</f>
        <v>10800</v>
      </c>
      <c r="K42" s="91"/>
      <c r="L42" s="91">
        <v>3200</v>
      </c>
      <c r="M42" s="91"/>
      <c r="N42" s="91"/>
      <c r="O42" s="91"/>
      <c r="P42" s="91"/>
      <c r="Q42" s="91">
        <f t="shared" si="11"/>
        <v>14000</v>
      </c>
    </row>
    <row r="43" spans="2:17" ht="63" x14ac:dyDescent="0.25">
      <c r="B43" s="35"/>
      <c r="C43" s="76"/>
      <c r="D43" s="84">
        <v>6.1</v>
      </c>
      <c r="E43" s="37" t="s">
        <v>209</v>
      </c>
      <c r="F43" s="19">
        <v>1</v>
      </c>
      <c r="G43" s="20" t="s">
        <v>198</v>
      </c>
      <c r="H43" s="145" t="s">
        <v>614</v>
      </c>
      <c r="I43" s="91"/>
      <c r="J43" s="91"/>
      <c r="K43" s="91"/>
      <c r="L43" s="91">
        <v>8000</v>
      </c>
      <c r="M43" s="91"/>
      <c r="N43" s="91"/>
      <c r="O43" s="91"/>
      <c r="P43" s="91"/>
      <c r="Q43" s="91">
        <f t="shared" si="11"/>
        <v>8000</v>
      </c>
    </row>
    <row r="44" spans="2:17" ht="47.25" x14ac:dyDescent="0.25">
      <c r="B44" s="35"/>
      <c r="C44" s="76"/>
      <c r="D44" s="75">
        <v>6.11</v>
      </c>
      <c r="E44" s="37" t="s">
        <v>778</v>
      </c>
      <c r="F44" s="19">
        <v>1</v>
      </c>
      <c r="G44" s="20" t="s">
        <v>294</v>
      </c>
      <c r="H44" s="145" t="s">
        <v>779</v>
      </c>
      <c r="I44" s="91"/>
      <c r="J44" s="91"/>
      <c r="K44" s="91"/>
      <c r="L44" s="91">
        <v>8000</v>
      </c>
      <c r="M44" s="91"/>
      <c r="N44" s="91"/>
      <c r="O44" s="91"/>
      <c r="P44" s="91"/>
      <c r="Q44" s="91">
        <f>SUM(I44:P44)</f>
        <v>8000</v>
      </c>
    </row>
    <row r="45" spans="2:17" ht="63" x14ac:dyDescent="0.25">
      <c r="B45" s="41"/>
      <c r="C45" s="76"/>
      <c r="D45" s="84">
        <v>6.12</v>
      </c>
      <c r="E45" s="37" t="s">
        <v>303</v>
      </c>
      <c r="F45" s="19">
        <v>1</v>
      </c>
      <c r="G45" s="20" t="s">
        <v>304</v>
      </c>
      <c r="H45" s="145" t="s">
        <v>780</v>
      </c>
      <c r="I45" s="91"/>
      <c r="J45" s="91"/>
      <c r="K45" s="91">
        <f>27400+10960</f>
        <v>38360</v>
      </c>
      <c r="L45" s="91">
        <v>1640</v>
      </c>
      <c r="M45" s="91"/>
      <c r="N45" s="91"/>
      <c r="O45" s="91"/>
      <c r="P45" s="91"/>
      <c r="Q45" s="91">
        <f t="shared" si="11"/>
        <v>40000</v>
      </c>
    </row>
    <row r="46" spans="2:17" ht="47.25" x14ac:dyDescent="0.25">
      <c r="B46" s="35"/>
      <c r="C46" s="76"/>
      <c r="D46" s="75">
        <v>6.13</v>
      </c>
      <c r="E46" s="37" t="s">
        <v>30</v>
      </c>
      <c r="F46" s="88">
        <v>1</v>
      </c>
      <c r="G46" s="124" t="s">
        <v>286</v>
      </c>
      <c r="H46" s="227" t="s">
        <v>781</v>
      </c>
      <c r="I46" s="692"/>
      <c r="J46" s="692"/>
      <c r="K46" s="692"/>
      <c r="L46" s="692">
        <v>7800</v>
      </c>
      <c r="M46" s="692"/>
      <c r="N46" s="692"/>
      <c r="O46" s="692"/>
      <c r="P46" s="692"/>
      <c r="Q46" s="692">
        <f>SUM(I46:P46)</f>
        <v>7800</v>
      </c>
    </row>
    <row r="47" spans="2:17" ht="47.25" x14ac:dyDescent="0.25">
      <c r="B47" s="35"/>
      <c r="C47" s="76"/>
      <c r="D47" s="84">
        <v>6.14</v>
      </c>
      <c r="E47" s="37" t="s">
        <v>782</v>
      </c>
      <c r="F47" s="19">
        <v>1</v>
      </c>
      <c r="G47" s="20" t="s">
        <v>288</v>
      </c>
      <c r="H47" s="145" t="s">
        <v>783</v>
      </c>
      <c r="I47" s="91"/>
      <c r="J47" s="91">
        <v>7200</v>
      </c>
      <c r="K47" s="91"/>
      <c r="L47" s="91">
        <v>2800</v>
      </c>
      <c r="M47" s="91"/>
      <c r="N47" s="91"/>
      <c r="O47" s="91"/>
      <c r="P47" s="91"/>
      <c r="Q47" s="91">
        <f t="shared" si="11"/>
        <v>10000</v>
      </c>
    </row>
    <row r="48" spans="2:17" ht="31.5" x14ac:dyDescent="0.25">
      <c r="B48" s="35"/>
      <c r="C48" s="76"/>
      <c r="D48" s="75">
        <v>6.15</v>
      </c>
      <c r="E48" s="37" t="s">
        <v>784</v>
      </c>
      <c r="F48" s="19">
        <v>1</v>
      </c>
      <c r="G48" s="20" t="s">
        <v>286</v>
      </c>
      <c r="H48" s="145" t="s">
        <v>785</v>
      </c>
      <c r="I48" s="91"/>
      <c r="J48" s="91">
        <v>8400</v>
      </c>
      <c r="K48" s="91">
        <v>6000</v>
      </c>
      <c r="L48" s="91"/>
      <c r="M48" s="91"/>
      <c r="N48" s="91"/>
      <c r="O48" s="91"/>
      <c r="P48" s="91"/>
      <c r="Q48" s="91">
        <f t="shared" si="11"/>
        <v>14400</v>
      </c>
    </row>
    <row r="49" spans="2:17" ht="45.75" customHeight="1" x14ac:dyDescent="0.25">
      <c r="B49" s="35"/>
      <c r="C49" s="76"/>
      <c r="D49" s="84">
        <v>6.16</v>
      </c>
      <c r="E49" s="37" t="s">
        <v>786</v>
      </c>
      <c r="F49" s="19">
        <v>1</v>
      </c>
      <c r="G49" s="20" t="s">
        <v>288</v>
      </c>
      <c r="H49" s="145" t="s">
        <v>274</v>
      </c>
      <c r="I49" s="91"/>
      <c r="J49" s="91">
        <v>7200</v>
      </c>
      <c r="K49" s="91"/>
      <c r="L49" s="91">
        <v>2800</v>
      </c>
      <c r="M49" s="91"/>
      <c r="N49" s="91"/>
      <c r="O49" s="91"/>
      <c r="P49" s="91"/>
      <c r="Q49" s="91">
        <f t="shared" si="11"/>
        <v>10000</v>
      </c>
    </row>
    <row r="50" spans="2:17" ht="50.25" customHeight="1" x14ac:dyDescent="0.25">
      <c r="B50" s="35"/>
      <c r="C50" s="76"/>
      <c r="D50" s="75">
        <v>6.17</v>
      </c>
      <c r="E50" s="37" t="s">
        <v>787</v>
      </c>
      <c r="F50" s="19">
        <v>1</v>
      </c>
      <c r="G50" s="20" t="s">
        <v>288</v>
      </c>
      <c r="H50" s="145" t="s">
        <v>788</v>
      </c>
      <c r="I50" s="91"/>
      <c r="J50" s="91"/>
      <c r="K50" s="91"/>
      <c r="L50" s="91">
        <v>10000</v>
      </c>
      <c r="M50" s="91"/>
      <c r="N50" s="91"/>
      <c r="O50" s="91"/>
      <c r="P50" s="91"/>
      <c r="Q50" s="91">
        <f t="shared" si="11"/>
        <v>10000</v>
      </c>
    </row>
    <row r="51" spans="2:17" ht="76.5" customHeight="1" x14ac:dyDescent="0.25">
      <c r="B51" s="35"/>
      <c r="C51" s="76"/>
      <c r="D51" s="84">
        <v>6.1800000000000104</v>
      </c>
      <c r="E51" s="37" t="s">
        <v>789</v>
      </c>
      <c r="F51" s="19">
        <v>1</v>
      </c>
      <c r="G51" s="20" t="s">
        <v>288</v>
      </c>
      <c r="H51" s="145" t="s">
        <v>790</v>
      </c>
      <c r="I51" s="91"/>
      <c r="J51" s="91"/>
      <c r="K51" s="91"/>
      <c r="L51" s="91">
        <v>10000</v>
      </c>
      <c r="M51" s="91"/>
      <c r="N51" s="91"/>
      <c r="O51" s="91"/>
      <c r="P51" s="91"/>
      <c r="Q51" s="91">
        <f>SUM(I51:P51)</f>
        <v>10000</v>
      </c>
    </row>
    <row r="52" spans="2:17" ht="46.5" customHeight="1" x14ac:dyDescent="0.25">
      <c r="B52" s="35"/>
      <c r="C52" s="76"/>
      <c r="D52" s="75">
        <v>6.1900000000000102</v>
      </c>
      <c r="E52" s="37" t="s">
        <v>791</v>
      </c>
      <c r="F52" s="19">
        <v>1</v>
      </c>
      <c r="G52" s="20" t="s">
        <v>291</v>
      </c>
      <c r="H52" s="145" t="s">
        <v>792</v>
      </c>
      <c r="I52" s="91"/>
      <c r="J52" s="91"/>
      <c r="K52" s="91"/>
      <c r="L52" s="91">
        <v>5000</v>
      </c>
      <c r="M52" s="91"/>
      <c r="N52" s="91"/>
      <c r="O52" s="91"/>
      <c r="P52" s="91"/>
      <c r="Q52" s="91">
        <f t="shared" si="11"/>
        <v>5000</v>
      </c>
    </row>
    <row r="53" spans="2:17" ht="45" customHeight="1" x14ac:dyDescent="0.25">
      <c r="B53" s="35"/>
      <c r="C53" s="76"/>
      <c r="D53" s="84">
        <v>6.2000000000000099</v>
      </c>
      <c r="E53" s="37" t="s">
        <v>793</v>
      </c>
      <c r="F53" s="19">
        <v>1</v>
      </c>
      <c r="G53" s="20" t="s">
        <v>291</v>
      </c>
      <c r="H53" s="145" t="s">
        <v>792</v>
      </c>
      <c r="I53" s="91"/>
      <c r="J53" s="91"/>
      <c r="K53" s="91"/>
      <c r="L53" s="91">
        <v>5000</v>
      </c>
      <c r="M53" s="91"/>
      <c r="N53" s="91"/>
      <c r="O53" s="91"/>
      <c r="P53" s="91"/>
      <c r="Q53" s="91">
        <f t="shared" si="11"/>
        <v>5000</v>
      </c>
    </row>
    <row r="54" spans="2:17" ht="46.5" customHeight="1" x14ac:dyDescent="0.25">
      <c r="B54" s="41"/>
      <c r="C54" s="76"/>
      <c r="D54" s="75">
        <v>6.2100000000000097</v>
      </c>
      <c r="E54" s="37" t="s">
        <v>305</v>
      </c>
      <c r="F54" s="19">
        <v>1</v>
      </c>
      <c r="G54" s="20" t="s">
        <v>291</v>
      </c>
      <c r="H54" s="145" t="s">
        <v>794</v>
      </c>
      <c r="I54" s="91"/>
      <c r="J54" s="91"/>
      <c r="K54" s="91"/>
      <c r="L54" s="91">
        <v>5000</v>
      </c>
      <c r="M54" s="91"/>
      <c r="N54" s="91"/>
      <c r="O54" s="91"/>
      <c r="P54" s="91"/>
      <c r="Q54" s="91">
        <f t="shared" si="11"/>
        <v>5000</v>
      </c>
    </row>
    <row r="55" spans="2:17" ht="45" customHeight="1" x14ac:dyDescent="0.25">
      <c r="B55" s="35"/>
      <c r="C55" s="76"/>
      <c r="D55" s="84">
        <v>6.2200000000000104</v>
      </c>
      <c r="E55" s="37" t="s">
        <v>795</v>
      </c>
      <c r="F55" s="88">
        <v>1</v>
      </c>
      <c r="G55" s="124" t="s">
        <v>291</v>
      </c>
      <c r="H55" s="227" t="s">
        <v>656</v>
      </c>
      <c r="I55" s="692"/>
      <c r="J55" s="692"/>
      <c r="K55" s="692"/>
      <c r="L55" s="692">
        <v>5000</v>
      </c>
      <c r="M55" s="692"/>
      <c r="N55" s="692"/>
      <c r="O55" s="692"/>
      <c r="P55" s="692"/>
      <c r="Q55" s="692">
        <f t="shared" si="11"/>
        <v>5000</v>
      </c>
    </row>
    <row r="56" spans="2:17" ht="47.25" x14ac:dyDescent="0.25">
      <c r="B56" s="35"/>
      <c r="C56" s="76"/>
      <c r="D56" s="75">
        <v>6.2300000000000102</v>
      </c>
      <c r="E56" s="37" t="s">
        <v>796</v>
      </c>
      <c r="F56" s="19">
        <v>1</v>
      </c>
      <c r="G56" s="20" t="s">
        <v>291</v>
      </c>
      <c r="H56" s="145" t="s">
        <v>797</v>
      </c>
      <c r="I56" s="91"/>
      <c r="J56" s="91"/>
      <c r="K56" s="91"/>
      <c r="L56" s="91">
        <v>5000</v>
      </c>
      <c r="M56" s="91"/>
      <c r="N56" s="91"/>
      <c r="O56" s="91"/>
      <c r="P56" s="91"/>
      <c r="Q56" s="91">
        <f>SUM(I56:P56)</f>
        <v>5000</v>
      </c>
    </row>
    <row r="57" spans="2:17" ht="46.5" customHeight="1" x14ac:dyDescent="0.25">
      <c r="B57" s="35"/>
      <c r="C57" s="76"/>
      <c r="D57" s="84">
        <v>6.24000000000001</v>
      </c>
      <c r="E57" s="37" t="s">
        <v>306</v>
      </c>
      <c r="F57" s="19">
        <v>1</v>
      </c>
      <c r="G57" s="20" t="s">
        <v>291</v>
      </c>
      <c r="H57" s="145" t="s">
        <v>798</v>
      </c>
      <c r="I57" s="91"/>
      <c r="J57" s="91"/>
      <c r="K57" s="91"/>
      <c r="L57" s="91">
        <v>5000</v>
      </c>
      <c r="M57" s="91"/>
      <c r="N57" s="91"/>
      <c r="O57" s="91"/>
      <c r="P57" s="91"/>
      <c r="Q57" s="91">
        <f t="shared" si="11"/>
        <v>5000</v>
      </c>
    </row>
    <row r="58" spans="2:17" ht="47.25" x14ac:dyDescent="0.25">
      <c r="B58" s="35"/>
      <c r="C58" s="76"/>
      <c r="D58" s="75">
        <v>6.2500000000000098</v>
      </c>
      <c r="E58" s="37" t="s">
        <v>799</v>
      </c>
      <c r="F58" s="19">
        <v>1</v>
      </c>
      <c r="G58" s="20" t="s">
        <v>290</v>
      </c>
      <c r="H58" s="145" t="s">
        <v>800</v>
      </c>
      <c r="I58" s="91"/>
      <c r="J58" s="91">
        <v>1800</v>
      </c>
      <c r="K58" s="91">
        <v>2400</v>
      </c>
      <c r="L58" s="91">
        <f>4200+1500+7100</f>
        <v>12800</v>
      </c>
      <c r="M58" s="91"/>
      <c r="N58" s="91"/>
      <c r="O58" s="91"/>
      <c r="P58" s="91"/>
      <c r="Q58" s="91">
        <f t="shared" si="11"/>
        <v>17000</v>
      </c>
    </row>
    <row r="59" spans="2:17" ht="47.25" customHeight="1" x14ac:dyDescent="0.25">
      <c r="B59" s="35"/>
      <c r="C59" s="76"/>
      <c r="D59" s="84">
        <v>6.2600000000000096</v>
      </c>
      <c r="E59" s="37" t="s">
        <v>801</v>
      </c>
      <c r="F59" s="19">
        <v>1</v>
      </c>
      <c r="G59" s="20" t="s">
        <v>291</v>
      </c>
      <c r="H59" s="145" t="s">
        <v>792</v>
      </c>
      <c r="I59" s="91"/>
      <c r="J59" s="91"/>
      <c r="K59" s="91"/>
      <c r="L59" s="91">
        <v>5000</v>
      </c>
      <c r="M59" s="91"/>
      <c r="N59" s="91"/>
      <c r="O59" s="91"/>
      <c r="P59" s="91"/>
      <c r="Q59" s="91">
        <f t="shared" si="11"/>
        <v>5000</v>
      </c>
    </row>
    <row r="60" spans="2:17" ht="31.5" x14ac:dyDescent="0.25">
      <c r="B60" s="35"/>
      <c r="C60" s="76"/>
      <c r="D60" s="75">
        <v>6.2700000000000102</v>
      </c>
      <c r="E60" s="37" t="s">
        <v>307</v>
      </c>
      <c r="F60" s="19">
        <v>1</v>
      </c>
      <c r="G60" s="20" t="s">
        <v>287</v>
      </c>
      <c r="H60" s="145" t="s">
        <v>802</v>
      </c>
      <c r="I60" s="91"/>
      <c r="J60" s="91"/>
      <c r="K60" s="91"/>
      <c r="L60" s="91">
        <v>10000</v>
      </c>
      <c r="M60" s="91"/>
      <c r="N60" s="91"/>
      <c r="O60" s="91"/>
      <c r="P60" s="91"/>
      <c r="Q60" s="91">
        <f t="shared" si="11"/>
        <v>10000</v>
      </c>
    </row>
    <row r="61" spans="2:17" ht="31.5" x14ac:dyDescent="0.25">
      <c r="B61" s="35"/>
      <c r="C61" s="76"/>
      <c r="D61" s="84">
        <v>6.28000000000001</v>
      </c>
      <c r="E61" s="37" t="s">
        <v>211</v>
      </c>
      <c r="F61" s="19">
        <v>1</v>
      </c>
      <c r="G61" s="20" t="s">
        <v>287</v>
      </c>
      <c r="H61" s="145" t="s">
        <v>803</v>
      </c>
      <c r="I61" s="91"/>
      <c r="J61" s="91"/>
      <c r="K61" s="91"/>
      <c r="L61" s="91">
        <v>10000</v>
      </c>
      <c r="M61" s="91"/>
      <c r="N61" s="91"/>
      <c r="O61" s="91"/>
      <c r="P61" s="91"/>
      <c r="Q61" s="91">
        <f>SUM(I61:P61)</f>
        <v>10000</v>
      </c>
    </row>
    <row r="62" spans="2:17" ht="31.5" x14ac:dyDescent="0.25">
      <c r="B62" s="35"/>
      <c r="C62" s="76"/>
      <c r="D62" s="75">
        <v>6.2900000000000098</v>
      </c>
      <c r="E62" s="37" t="s">
        <v>308</v>
      </c>
      <c r="F62" s="19">
        <v>1</v>
      </c>
      <c r="G62" s="20" t="s">
        <v>287</v>
      </c>
      <c r="H62" s="145" t="s">
        <v>804</v>
      </c>
      <c r="I62" s="91"/>
      <c r="J62" s="91"/>
      <c r="K62" s="91"/>
      <c r="L62" s="91">
        <v>10000</v>
      </c>
      <c r="M62" s="91"/>
      <c r="N62" s="91"/>
      <c r="O62" s="91"/>
      <c r="P62" s="91"/>
      <c r="Q62" s="91">
        <f t="shared" si="11"/>
        <v>10000</v>
      </c>
    </row>
    <row r="63" spans="2:17" ht="31.5" x14ac:dyDescent="0.25">
      <c r="B63" s="35"/>
      <c r="C63" s="54"/>
      <c r="D63" s="84">
        <v>6.3000000000000096</v>
      </c>
      <c r="E63" s="59" t="s">
        <v>320</v>
      </c>
      <c r="F63" s="19">
        <v>1</v>
      </c>
      <c r="G63" s="56" t="s">
        <v>287</v>
      </c>
      <c r="H63" s="145" t="s">
        <v>805</v>
      </c>
      <c r="I63" s="91"/>
      <c r="J63" s="91"/>
      <c r="K63" s="91"/>
      <c r="L63" s="91">
        <v>10000</v>
      </c>
      <c r="M63" s="91"/>
      <c r="N63" s="91"/>
      <c r="O63" s="91"/>
      <c r="P63" s="91"/>
      <c r="Q63" s="91">
        <f>SUM(I63:P63)</f>
        <v>10000</v>
      </c>
    </row>
    <row r="64" spans="2:17" ht="32.25" customHeight="1" x14ac:dyDescent="0.25">
      <c r="B64" s="35"/>
      <c r="C64" s="76"/>
      <c r="D64" s="75">
        <v>6.3100000000000103</v>
      </c>
      <c r="E64" s="37" t="s">
        <v>806</v>
      </c>
      <c r="F64" s="19">
        <v>1</v>
      </c>
      <c r="G64" s="20" t="s">
        <v>289</v>
      </c>
      <c r="H64" s="145" t="s">
        <v>807</v>
      </c>
      <c r="I64" s="91"/>
      <c r="J64" s="91"/>
      <c r="K64" s="91"/>
      <c r="L64" s="91">
        <v>3500</v>
      </c>
      <c r="M64" s="91"/>
      <c r="N64" s="91"/>
      <c r="O64" s="91"/>
      <c r="P64" s="91"/>
      <c r="Q64" s="91">
        <f t="shared" si="11"/>
        <v>3500</v>
      </c>
    </row>
    <row r="65" spans="2:17" x14ac:dyDescent="0.25">
      <c r="B65" s="35"/>
      <c r="C65" s="627" t="s">
        <v>55</v>
      </c>
      <c r="D65" s="640" t="s">
        <v>165</v>
      </c>
      <c r="E65" s="629"/>
      <c r="F65" s="213"/>
      <c r="G65" s="630"/>
      <c r="H65" s="631"/>
      <c r="I65" s="86">
        <f>SUM(I66:I84)</f>
        <v>0</v>
      </c>
      <c r="J65" s="86">
        <f t="shared" ref="J65:Q65" si="12">SUM(J66:J84)</f>
        <v>77400</v>
      </c>
      <c r="K65" s="86">
        <f t="shared" si="12"/>
        <v>68040</v>
      </c>
      <c r="L65" s="86">
        <f t="shared" si="12"/>
        <v>140410</v>
      </c>
      <c r="M65" s="86">
        <f t="shared" si="12"/>
        <v>0</v>
      </c>
      <c r="N65" s="86">
        <f t="shared" si="12"/>
        <v>0</v>
      </c>
      <c r="O65" s="86">
        <f t="shared" si="12"/>
        <v>0</v>
      </c>
      <c r="P65" s="86">
        <f t="shared" si="12"/>
        <v>0</v>
      </c>
      <c r="Q65" s="86">
        <f t="shared" si="12"/>
        <v>285850</v>
      </c>
    </row>
    <row r="66" spans="2:17" ht="33.75" customHeight="1" x14ac:dyDescent="0.25">
      <c r="B66" s="41"/>
      <c r="C66" s="54"/>
      <c r="D66" s="47">
        <v>7.1</v>
      </c>
      <c r="E66" s="123" t="s">
        <v>310</v>
      </c>
      <c r="F66" s="19">
        <v>1</v>
      </c>
      <c r="G66" s="20" t="s">
        <v>35</v>
      </c>
      <c r="H66" s="146">
        <v>44779</v>
      </c>
      <c r="I66" s="91"/>
      <c r="J66" s="91"/>
      <c r="K66" s="91"/>
      <c r="L66" s="91">
        <v>10000</v>
      </c>
      <c r="M66" s="91"/>
      <c r="N66" s="91"/>
      <c r="O66" s="91"/>
      <c r="P66" s="91"/>
      <c r="Q66" s="91">
        <f t="shared" ref="Q66:Q84" si="13">SUM(I66:P66)</f>
        <v>10000</v>
      </c>
    </row>
    <row r="67" spans="2:17" ht="31.5" x14ac:dyDescent="0.25">
      <c r="B67" s="34"/>
      <c r="C67" s="54"/>
      <c r="D67" s="47">
        <v>7.2</v>
      </c>
      <c r="E67" s="123" t="s">
        <v>311</v>
      </c>
      <c r="F67" s="19">
        <v>1</v>
      </c>
      <c r="G67" s="20" t="s">
        <v>292</v>
      </c>
      <c r="H67" s="146">
        <v>44585</v>
      </c>
      <c r="I67" s="91"/>
      <c r="J67" s="91">
        <v>12000</v>
      </c>
      <c r="K67" s="91"/>
      <c r="L67" s="91">
        <v>2000</v>
      </c>
      <c r="M67" s="91"/>
      <c r="N67" s="91"/>
      <c r="O67" s="91"/>
      <c r="P67" s="91"/>
      <c r="Q67" s="91">
        <f t="shared" si="13"/>
        <v>14000</v>
      </c>
    </row>
    <row r="68" spans="2:17" ht="47.25" x14ac:dyDescent="0.25">
      <c r="B68" s="35"/>
      <c r="C68" s="54"/>
      <c r="D68" s="47">
        <v>7.3</v>
      </c>
      <c r="E68" s="37" t="s">
        <v>213</v>
      </c>
      <c r="F68" s="19">
        <v>1</v>
      </c>
      <c r="G68" s="20" t="s">
        <v>292</v>
      </c>
      <c r="H68" s="145" t="s">
        <v>334</v>
      </c>
      <c r="I68" s="91"/>
      <c r="J68" s="91">
        <v>12000</v>
      </c>
      <c r="K68" s="91"/>
      <c r="L68" s="91">
        <v>2000</v>
      </c>
      <c r="M68" s="91"/>
      <c r="N68" s="91"/>
      <c r="O68" s="91"/>
      <c r="P68" s="91"/>
      <c r="Q68" s="91">
        <f t="shared" si="13"/>
        <v>14000</v>
      </c>
    </row>
    <row r="69" spans="2:17" ht="61.5" customHeight="1" x14ac:dyDescent="0.25">
      <c r="B69" s="35"/>
      <c r="C69" s="54"/>
      <c r="D69" s="75">
        <v>7.4</v>
      </c>
      <c r="E69" s="59" t="s">
        <v>808</v>
      </c>
      <c r="F69" s="19">
        <v>1</v>
      </c>
      <c r="G69" s="56" t="s">
        <v>295</v>
      </c>
      <c r="H69" s="144" t="s">
        <v>809</v>
      </c>
      <c r="I69" s="91"/>
      <c r="J69" s="91">
        <v>7200</v>
      </c>
      <c r="K69" s="91"/>
      <c r="L69" s="91">
        <f>14025+8775</f>
        <v>22800</v>
      </c>
      <c r="M69" s="91"/>
      <c r="N69" s="91"/>
      <c r="O69" s="91"/>
      <c r="P69" s="91"/>
      <c r="Q69" s="91">
        <f t="shared" si="13"/>
        <v>30000</v>
      </c>
    </row>
    <row r="70" spans="2:17" ht="62.25" customHeight="1" x14ac:dyDescent="0.25">
      <c r="B70" s="35"/>
      <c r="C70" s="54"/>
      <c r="D70" s="47">
        <v>7.5</v>
      </c>
      <c r="E70" s="37" t="s">
        <v>810</v>
      </c>
      <c r="F70" s="19">
        <v>1</v>
      </c>
      <c r="G70" s="56" t="s">
        <v>295</v>
      </c>
      <c r="H70" s="146">
        <v>44650</v>
      </c>
      <c r="I70" s="91"/>
      <c r="J70" s="91">
        <v>7200</v>
      </c>
      <c r="K70" s="91"/>
      <c r="L70" s="91">
        <v>22800</v>
      </c>
      <c r="M70" s="91"/>
      <c r="N70" s="91"/>
      <c r="O70" s="91"/>
      <c r="P70" s="91"/>
      <c r="Q70" s="91">
        <f t="shared" si="13"/>
        <v>30000</v>
      </c>
    </row>
    <row r="71" spans="2:17" ht="47.25" customHeight="1" x14ac:dyDescent="0.25">
      <c r="B71" s="35"/>
      <c r="C71" s="54"/>
      <c r="D71" s="75">
        <v>7.6</v>
      </c>
      <c r="E71" s="37" t="s">
        <v>811</v>
      </c>
      <c r="F71" s="19">
        <v>1</v>
      </c>
      <c r="G71" s="20" t="s">
        <v>285</v>
      </c>
      <c r="H71" s="146">
        <v>44623</v>
      </c>
      <c r="I71" s="91"/>
      <c r="J71" s="91"/>
      <c r="K71" s="91"/>
      <c r="L71" s="91">
        <v>8000</v>
      </c>
      <c r="M71" s="91"/>
      <c r="N71" s="91"/>
      <c r="O71" s="91"/>
      <c r="P71" s="91"/>
      <c r="Q71" s="91">
        <f t="shared" si="13"/>
        <v>8000</v>
      </c>
    </row>
    <row r="72" spans="2:17" ht="62.25" customHeight="1" x14ac:dyDescent="0.25">
      <c r="B72" s="35"/>
      <c r="C72" s="54"/>
      <c r="D72" s="47">
        <v>7.7</v>
      </c>
      <c r="E72" s="37" t="s">
        <v>313</v>
      </c>
      <c r="F72" s="19">
        <v>1</v>
      </c>
      <c r="G72" s="20" t="s">
        <v>295</v>
      </c>
      <c r="H72" s="146">
        <v>44484</v>
      </c>
      <c r="I72" s="91"/>
      <c r="J72" s="91">
        <v>1800</v>
      </c>
      <c r="K72" s="91">
        <v>12000</v>
      </c>
      <c r="L72" s="91">
        <v>6200</v>
      </c>
      <c r="M72" s="91"/>
      <c r="N72" s="91"/>
      <c r="O72" s="91"/>
      <c r="P72" s="91"/>
      <c r="Q72" s="91">
        <f t="shared" si="13"/>
        <v>20000</v>
      </c>
    </row>
    <row r="73" spans="2:17" ht="47.25" x14ac:dyDescent="0.25">
      <c r="B73" s="35"/>
      <c r="C73" s="54"/>
      <c r="D73" s="75">
        <v>7.8</v>
      </c>
      <c r="E73" s="37" t="s">
        <v>812</v>
      </c>
      <c r="F73" s="19">
        <v>1</v>
      </c>
      <c r="G73" s="20" t="s">
        <v>288</v>
      </c>
      <c r="H73" s="146" t="s">
        <v>813</v>
      </c>
      <c r="I73" s="91"/>
      <c r="J73" s="91">
        <v>7200</v>
      </c>
      <c r="K73" s="91"/>
      <c r="L73" s="91">
        <v>2800</v>
      </c>
      <c r="M73" s="91"/>
      <c r="N73" s="91"/>
      <c r="O73" s="91"/>
      <c r="P73" s="91"/>
      <c r="Q73" s="91">
        <f t="shared" si="13"/>
        <v>10000</v>
      </c>
    </row>
    <row r="74" spans="2:17" ht="78.75" x14ac:dyDescent="0.25">
      <c r="B74" s="41"/>
      <c r="C74" s="76"/>
      <c r="D74" s="75">
        <v>7.9</v>
      </c>
      <c r="E74" s="37" t="s">
        <v>814</v>
      </c>
      <c r="F74" s="88">
        <v>1</v>
      </c>
      <c r="G74" s="124" t="s">
        <v>288</v>
      </c>
      <c r="H74" s="697" t="s">
        <v>815</v>
      </c>
      <c r="I74" s="692"/>
      <c r="J74" s="692">
        <v>3600</v>
      </c>
      <c r="K74" s="692"/>
      <c r="L74" s="692">
        <v>6400</v>
      </c>
      <c r="M74" s="692"/>
      <c r="N74" s="692"/>
      <c r="O74" s="692"/>
      <c r="P74" s="692"/>
      <c r="Q74" s="692">
        <f t="shared" si="13"/>
        <v>10000</v>
      </c>
    </row>
    <row r="75" spans="2:17" ht="79.5" customHeight="1" x14ac:dyDescent="0.25">
      <c r="B75" s="35"/>
      <c r="C75" s="76"/>
      <c r="D75" s="84">
        <v>7.1</v>
      </c>
      <c r="E75" s="37" t="s">
        <v>1651</v>
      </c>
      <c r="F75" s="88">
        <v>1</v>
      </c>
      <c r="G75" s="124" t="s">
        <v>290</v>
      </c>
      <c r="H75" s="697">
        <v>44576</v>
      </c>
      <c r="I75" s="692"/>
      <c r="J75" s="692">
        <v>3600</v>
      </c>
      <c r="K75" s="692">
        <f>13200+5280</f>
        <v>18480</v>
      </c>
      <c r="L75" s="692">
        <f>2000+5920</f>
        <v>7920</v>
      </c>
      <c r="M75" s="692"/>
      <c r="N75" s="692"/>
      <c r="O75" s="692"/>
      <c r="P75" s="692"/>
      <c r="Q75" s="692">
        <f t="shared" si="13"/>
        <v>30000</v>
      </c>
    </row>
    <row r="76" spans="2:17" ht="95.25" customHeight="1" x14ac:dyDescent="0.25">
      <c r="B76" s="35"/>
      <c r="C76" s="54"/>
      <c r="D76" s="84">
        <v>7.11</v>
      </c>
      <c r="E76" s="37" t="s">
        <v>1652</v>
      </c>
      <c r="F76" s="19">
        <v>1</v>
      </c>
      <c r="G76" s="20" t="s">
        <v>290</v>
      </c>
      <c r="H76" s="146">
        <v>44583</v>
      </c>
      <c r="I76" s="91"/>
      <c r="J76" s="91">
        <v>3600</v>
      </c>
      <c r="K76" s="91">
        <f>6600+5280</f>
        <v>11880</v>
      </c>
      <c r="L76" s="91">
        <v>4520</v>
      </c>
      <c r="M76" s="91"/>
      <c r="N76" s="91"/>
      <c r="O76" s="91"/>
      <c r="P76" s="91"/>
      <c r="Q76" s="91">
        <f t="shared" si="13"/>
        <v>20000</v>
      </c>
    </row>
    <row r="77" spans="2:17" ht="48.75" customHeight="1" x14ac:dyDescent="0.25">
      <c r="B77" s="35"/>
      <c r="C77" s="54"/>
      <c r="D77" s="84">
        <v>7.12</v>
      </c>
      <c r="E77" s="37" t="s">
        <v>1650</v>
      </c>
      <c r="F77" s="19">
        <v>1</v>
      </c>
      <c r="G77" s="20" t="s">
        <v>290</v>
      </c>
      <c r="H77" s="145" t="s">
        <v>817</v>
      </c>
      <c r="I77" s="91"/>
      <c r="J77" s="91">
        <v>3600</v>
      </c>
      <c r="K77" s="91"/>
      <c r="L77" s="91">
        <f>6875+4525</f>
        <v>11400</v>
      </c>
      <c r="M77" s="91"/>
      <c r="N77" s="91"/>
      <c r="O77" s="91"/>
      <c r="P77" s="91"/>
      <c r="Q77" s="91">
        <f t="shared" si="13"/>
        <v>15000</v>
      </c>
    </row>
    <row r="78" spans="2:17" ht="63" x14ac:dyDescent="0.25">
      <c r="B78" s="35"/>
      <c r="C78" s="54"/>
      <c r="D78" s="84">
        <v>7.13</v>
      </c>
      <c r="E78" s="37" t="s">
        <v>818</v>
      </c>
      <c r="F78" s="19">
        <v>1</v>
      </c>
      <c r="G78" s="20" t="s">
        <v>290</v>
      </c>
      <c r="H78" s="145" t="s">
        <v>624</v>
      </c>
      <c r="I78" s="91"/>
      <c r="J78" s="91">
        <v>3600</v>
      </c>
      <c r="K78" s="91">
        <f>13200+5280</f>
        <v>18480</v>
      </c>
      <c r="L78" s="91">
        <f>1500+6420</f>
        <v>7920</v>
      </c>
      <c r="M78" s="91"/>
      <c r="N78" s="91"/>
      <c r="O78" s="91"/>
      <c r="P78" s="91"/>
      <c r="Q78" s="91">
        <f t="shared" si="13"/>
        <v>30000</v>
      </c>
    </row>
    <row r="79" spans="2:17" ht="47.25" x14ac:dyDescent="0.25">
      <c r="B79" s="35"/>
      <c r="C79" s="54"/>
      <c r="D79" s="84">
        <v>7.14</v>
      </c>
      <c r="E79" s="37" t="s">
        <v>1983</v>
      </c>
      <c r="F79" s="19">
        <v>1</v>
      </c>
      <c r="G79" s="20" t="s">
        <v>289</v>
      </c>
      <c r="H79" s="147" t="s">
        <v>819</v>
      </c>
      <c r="I79" s="91"/>
      <c r="J79" s="91"/>
      <c r="K79" s="91"/>
      <c r="L79" s="91">
        <v>5000</v>
      </c>
      <c r="M79" s="91"/>
      <c r="N79" s="91"/>
      <c r="O79" s="91"/>
      <c r="P79" s="91"/>
      <c r="Q79" s="91">
        <f t="shared" si="13"/>
        <v>5000</v>
      </c>
    </row>
    <row r="80" spans="2:17" ht="32.25" customHeight="1" x14ac:dyDescent="0.25">
      <c r="B80" s="35"/>
      <c r="C80" s="76"/>
      <c r="D80" s="84">
        <v>7.15</v>
      </c>
      <c r="E80" s="37" t="s">
        <v>212</v>
      </c>
      <c r="F80" s="88">
        <v>1</v>
      </c>
      <c r="G80" s="124" t="s">
        <v>289</v>
      </c>
      <c r="H80" s="698" t="s">
        <v>820</v>
      </c>
      <c r="I80" s="692"/>
      <c r="J80" s="692"/>
      <c r="K80" s="692"/>
      <c r="L80" s="692">
        <v>5000</v>
      </c>
      <c r="M80" s="692"/>
      <c r="N80" s="692"/>
      <c r="O80" s="692"/>
      <c r="P80" s="692"/>
      <c r="Q80" s="692">
        <f t="shared" si="13"/>
        <v>5000</v>
      </c>
    </row>
    <row r="81" spans="2:20" ht="34.5" customHeight="1" x14ac:dyDescent="0.25">
      <c r="B81" s="35"/>
      <c r="C81" s="54"/>
      <c r="D81" s="84">
        <v>7.16</v>
      </c>
      <c r="E81" s="37" t="s">
        <v>33</v>
      </c>
      <c r="F81" s="19">
        <v>1</v>
      </c>
      <c r="G81" s="20" t="s">
        <v>289</v>
      </c>
      <c r="H81" s="146">
        <v>44593</v>
      </c>
      <c r="I81" s="91"/>
      <c r="J81" s="91">
        <v>2400</v>
      </c>
      <c r="K81" s="91"/>
      <c r="L81" s="91">
        <v>5100</v>
      </c>
      <c r="M81" s="91"/>
      <c r="N81" s="91"/>
      <c r="O81" s="91"/>
      <c r="P81" s="91"/>
      <c r="Q81" s="91">
        <f t="shared" si="13"/>
        <v>7500</v>
      </c>
    </row>
    <row r="82" spans="2:20" ht="48.75" customHeight="1" x14ac:dyDescent="0.25">
      <c r="B82" s="41"/>
      <c r="C82" s="54"/>
      <c r="D82" s="84">
        <v>7.17</v>
      </c>
      <c r="E82" s="37" t="s">
        <v>315</v>
      </c>
      <c r="F82" s="19">
        <v>1</v>
      </c>
      <c r="G82" s="20" t="s">
        <v>292</v>
      </c>
      <c r="H82" s="144" t="s">
        <v>821</v>
      </c>
      <c r="I82" s="91"/>
      <c r="J82" s="91">
        <v>9600</v>
      </c>
      <c r="K82" s="91"/>
      <c r="L82" s="91">
        <v>4400</v>
      </c>
      <c r="M82" s="91"/>
      <c r="N82" s="91"/>
      <c r="O82" s="91"/>
      <c r="P82" s="91"/>
      <c r="Q82" s="91">
        <f t="shared" si="13"/>
        <v>14000</v>
      </c>
    </row>
    <row r="83" spans="2:20" ht="33.75" customHeight="1" x14ac:dyDescent="0.25">
      <c r="B83" s="35"/>
      <c r="C83" s="76"/>
      <c r="D83" s="84">
        <v>7.1800000000000104</v>
      </c>
      <c r="E83" s="37" t="s">
        <v>822</v>
      </c>
      <c r="F83" s="88">
        <v>1</v>
      </c>
      <c r="G83" s="124" t="s">
        <v>289</v>
      </c>
      <c r="H83" s="698" t="s">
        <v>823</v>
      </c>
      <c r="I83" s="692"/>
      <c r="J83" s="692"/>
      <c r="K83" s="692"/>
      <c r="L83" s="692">
        <v>5000</v>
      </c>
      <c r="M83" s="692"/>
      <c r="N83" s="692"/>
      <c r="O83" s="692"/>
      <c r="P83" s="692"/>
      <c r="Q83" s="692">
        <f t="shared" si="13"/>
        <v>5000</v>
      </c>
    </row>
    <row r="84" spans="2:20" ht="47.25" x14ac:dyDescent="0.25">
      <c r="B84" s="35"/>
      <c r="C84" s="54"/>
      <c r="D84" s="84">
        <v>7.1900000000000102</v>
      </c>
      <c r="E84" s="37" t="s">
        <v>824</v>
      </c>
      <c r="F84" s="19">
        <v>1</v>
      </c>
      <c r="G84" s="20" t="s">
        <v>286</v>
      </c>
      <c r="H84" s="146">
        <v>44547</v>
      </c>
      <c r="I84" s="91"/>
      <c r="J84" s="91"/>
      <c r="K84" s="91">
        <v>7200</v>
      </c>
      <c r="L84" s="91">
        <v>1150</v>
      </c>
      <c r="M84" s="91"/>
      <c r="N84" s="91"/>
      <c r="O84" s="91"/>
      <c r="P84" s="91"/>
      <c r="Q84" s="91">
        <f t="shared" si="13"/>
        <v>8350</v>
      </c>
    </row>
    <row r="85" spans="2:20" x14ac:dyDescent="0.25">
      <c r="B85" s="35"/>
      <c r="C85" s="627" t="s">
        <v>56</v>
      </c>
      <c r="D85" s="640" t="s">
        <v>95</v>
      </c>
      <c r="E85" s="629"/>
      <c r="F85" s="213"/>
      <c r="G85" s="630"/>
      <c r="H85" s="631"/>
      <c r="I85" s="86">
        <f>SUM(I86:I98)</f>
        <v>0</v>
      </c>
      <c r="J85" s="86">
        <f t="shared" ref="J85:Q85" si="14">SUM(J86:J98)</f>
        <v>14100</v>
      </c>
      <c r="K85" s="86">
        <f t="shared" si="14"/>
        <v>73130</v>
      </c>
      <c r="L85" s="86">
        <f t="shared" si="14"/>
        <v>170500</v>
      </c>
      <c r="M85" s="86">
        <f t="shared" si="14"/>
        <v>0</v>
      </c>
      <c r="N85" s="86">
        <f t="shared" si="14"/>
        <v>0</v>
      </c>
      <c r="O85" s="86">
        <f t="shared" si="14"/>
        <v>0</v>
      </c>
      <c r="P85" s="86">
        <f t="shared" si="14"/>
        <v>0</v>
      </c>
      <c r="Q85" s="86">
        <f t="shared" si="14"/>
        <v>257730</v>
      </c>
    </row>
    <row r="86" spans="2:20" ht="33.75" customHeight="1" x14ac:dyDescent="0.25">
      <c r="B86" s="35"/>
      <c r="C86" s="54"/>
      <c r="D86" s="47">
        <v>8.1</v>
      </c>
      <c r="E86" s="123" t="s">
        <v>316</v>
      </c>
      <c r="F86" s="19">
        <v>1</v>
      </c>
      <c r="G86" s="56" t="s">
        <v>317</v>
      </c>
      <c r="H86" s="145" t="s">
        <v>825</v>
      </c>
      <c r="I86" s="91"/>
      <c r="J86" s="91"/>
      <c r="K86" s="91"/>
      <c r="L86" s="91">
        <v>26000</v>
      </c>
      <c r="M86" s="91"/>
      <c r="N86" s="91"/>
      <c r="O86" s="91"/>
      <c r="P86" s="91"/>
      <c r="Q86" s="91">
        <f>SUM(I86:P86)</f>
        <v>26000</v>
      </c>
    </row>
    <row r="87" spans="2:20" ht="30.75" customHeight="1" x14ac:dyDescent="0.25">
      <c r="B87" s="35"/>
      <c r="C87" s="54"/>
      <c r="D87" s="47">
        <v>8.1999999999999993</v>
      </c>
      <c r="E87" s="59" t="s">
        <v>20</v>
      </c>
      <c r="F87" s="19">
        <v>1</v>
      </c>
      <c r="G87" s="56" t="s">
        <v>317</v>
      </c>
      <c r="H87" s="145" t="s">
        <v>614</v>
      </c>
      <c r="I87" s="91"/>
      <c r="J87" s="91"/>
      <c r="K87" s="91"/>
      <c r="L87" s="91">
        <v>4000</v>
      </c>
      <c r="M87" s="91"/>
      <c r="N87" s="91"/>
      <c r="O87" s="91"/>
      <c r="P87" s="91"/>
      <c r="Q87" s="91">
        <f t="shared" ref="Q87:Q98" si="15">SUM(I87:P87)</f>
        <v>4000</v>
      </c>
    </row>
    <row r="88" spans="2:20" ht="31.5" customHeight="1" x14ac:dyDescent="0.25">
      <c r="B88" s="35"/>
      <c r="C88" s="54"/>
      <c r="D88" s="47">
        <v>8.3000000000000007</v>
      </c>
      <c r="E88" s="123" t="s">
        <v>1984</v>
      </c>
      <c r="F88" s="19">
        <v>1</v>
      </c>
      <c r="G88" s="56" t="s">
        <v>317</v>
      </c>
      <c r="H88" s="143" t="s">
        <v>826</v>
      </c>
      <c r="I88" s="91"/>
      <c r="J88" s="91"/>
      <c r="K88" s="91">
        <v>50000</v>
      </c>
      <c r="L88" s="91">
        <v>46080</v>
      </c>
      <c r="M88" s="91"/>
      <c r="N88" s="91"/>
      <c r="O88" s="91"/>
      <c r="P88" s="91"/>
      <c r="Q88" s="91">
        <f t="shared" si="15"/>
        <v>96080</v>
      </c>
      <c r="T88" s="40"/>
    </row>
    <row r="89" spans="2:20" ht="31.5" x14ac:dyDescent="0.25">
      <c r="B89" s="35"/>
      <c r="C89" s="54"/>
      <c r="D89" s="47">
        <v>8.4</v>
      </c>
      <c r="E89" s="59" t="s">
        <v>318</v>
      </c>
      <c r="F89" s="19">
        <v>1</v>
      </c>
      <c r="G89" s="56" t="s">
        <v>292</v>
      </c>
      <c r="H89" s="145" t="s">
        <v>827</v>
      </c>
      <c r="I89" s="91"/>
      <c r="J89" s="91">
        <v>12000</v>
      </c>
      <c r="K89" s="91"/>
      <c r="L89" s="91">
        <v>2000</v>
      </c>
      <c r="M89" s="91"/>
      <c r="N89" s="91"/>
      <c r="O89" s="91"/>
      <c r="P89" s="91"/>
      <c r="Q89" s="91">
        <f t="shared" si="15"/>
        <v>14000</v>
      </c>
    </row>
    <row r="90" spans="2:20" ht="63" customHeight="1" x14ac:dyDescent="0.25">
      <c r="B90" s="35"/>
      <c r="C90" s="54"/>
      <c r="D90" s="47">
        <v>8.5</v>
      </c>
      <c r="E90" s="59" t="s">
        <v>828</v>
      </c>
      <c r="F90" s="19">
        <v>1</v>
      </c>
      <c r="G90" s="56" t="s">
        <v>294</v>
      </c>
      <c r="H90" s="145" t="s">
        <v>792</v>
      </c>
      <c r="I90" s="91"/>
      <c r="J90" s="91"/>
      <c r="K90" s="91"/>
      <c r="L90" s="91">
        <v>15000</v>
      </c>
      <c r="M90" s="91"/>
      <c r="N90" s="91"/>
      <c r="O90" s="91"/>
      <c r="P90" s="91"/>
      <c r="Q90" s="91">
        <f t="shared" si="15"/>
        <v>15000</v>
      </c>
    </row>
    <row r="91" spans="2:20" ht="33" customHeight="1" x14ac:dyDescent="0.25">
      <c r="B91" s="35"/>
      <c r="C91" s="76"/>
      <c r="D91" s="75">
        <v>8.6</v>
      </c>
      <c r="E91" s="37" t="s">
        <v>309</v>
      </c>
      <c r="F91" s="88">
        <v>1</v>
      </c>
      <c r="G91" s="124" t="s">
        <v>289</v>
      </c>
      <c r="H91" s="227" t="s">
        <v>638</v>
      </c>
      <c r="I91" s="692"/>
      <c r="J91" s="692">
        <v>2100</v>
      </c>
      <c r="K91" s="692"/>
      <c r="L91" s="692">
        <v>1900</v>
      </c>
      <c r="M91" s="692"/>
      <c r="N91" s="692"/>
      <c r="O91" s="692"/>
      <c r="P91" s="692"/>
      <c r="Q91" s="692">
        <f>SUM(I91:P91)</f>
        <v>4000</v>
      </c>
    </row>
    <row r="92" spans="2:20" ht="31.5" x14ac:dyDescent="0.25">
      <c r="B92" s="35"/>
      <c r="C92" s="54"/>
      <c r="D92" s="47">
        <v>8.6999999999999993</v>
      </c>
      <c r="E92" s="37" t="s">
        <v>314</v>
      </c>
      <c r="F92" s="19">
        <v>1</v>
      </c>
      <c r="G92" s="20" t="s">
        <v>286</v>
      </c>
      <c r="H92" s="146">
        <v>44553</v>
      </c>
      <c r="I92" s="91"/>
      <c r="J92" s="91"/>
      <c r="K92" s="91"/>
      <c r="L92" s="91">
        <v>3000</v>
      </c>
      <c r="M92" s="91"/>
      <c r="N92" s="91"/>
      <c r="O92" s="91"/>
      <c r="P92" s="91"/>
      <c r="Q92" s="91">
        <f>SUM(I92:P92)</f>
        <v>3000</v>
      </c>
    </row>
    <row r="93" spans="2:20" ht="62.25" customHeight="1" x14ac:dyDescent="0.25">
      <c r="B93" s="41"/>
      <c r="C93" s="54"/>
      <c r="D93" s="47">
        <v>8.8000000000000007</v>
      </c>
      <c r="E93" s="59" t="s">
        <v>829</v>
      </c>
      <c r="F93" s="19">
        <v>1</v>
      </c>
      <c r="G93" s="56" t="s">
        <v>285</v>
      </c>
      <c r="H93" s="145" t="s">
        <v>830</v>
      </c>
      <c r="I93" s="91"/>
      <c r="J93" s="91"/>
      <c r="K93" s="91"/>
      <c r="L93" s="91">
        <v>10000</v>
      </c>
      <c r="M93" s="91"/>
      <c r="N93" s="91"/>
      <c r="O93" s="91"/>
      <c r="P93" s="91"/>
      <c r="Q93" s="91">
        <f t="shared" si="15"/>
        <v>10000</v>
      </c>
    </row>
    <row r="94" spans="2:20" ht="62.25" customHeight="1" x14ac:dyDescent="0.25">
      <c r="B94" s="35"/>
      <c r="C94" s="76"/>
      <c r="D94" s="75">
        <v>8.9</v>
      </c>
      <c r="E94" s="1384" t="s">
        <v>831</v>
      </c>
      <c r="F94" s="88">
        <v>1</v>
      </c>
      <c r="G94" s="703" t="s">
        <v>295</v>
      </c>
      <c r="H94" s="227" t="s">
        <v>445</v>
      </c>
      <c r="I94" s="692"/>
      <c r="J94" s="692"/>
      <c r="K94" s="692">
        <f>17130+4290+720+990</f>
        <v>23130</v>
      </c>
      <c r="L94" s="692">
        <v>25520</v>
      </c>
      <c r="M94" s="692"/>
      <c r="N94" s="692"/>
      <c r="O94" s="692"/>
      <c r="P94" s="692"/>
      <c r="Q94" s="692">
        <f>SUM(I94:P94)</f>
        <v>48650</v>
      </c>
    </row>
    <row r="95" spans="2:20" ht="47.25" x14ac:dyDescent="0.25">
      <c r="B95" s="35"/>
      <c r="C95" s="54"/>
      <c r="D95" s="699">
        <v>8.1</v>
      </c>
      <c r="E95" s="59" t="s">
        <v>135</v>
      </c>
      <c r="F95" s="19">
        <v>1</v>
      </c>
      <c r="G95" s="56" t="s">
        <v>288</v>
      </c>
      <c r="H95" s="145" t="s">
        <v>624</v>
      </c>
      <c r="I95" s="91"/>
      <c r="J95" s="91"/>
      <c r="K95" s="91"/>
      <c r="L95" s="91">
        <v>5000</v>
      </c>
      <c r="M95" s="91"/>
      <c r="N95" s="91"/>
      <c r="O95" s="91"/>
      <c r="P95" s="91"/>
      <c r="Q95" s="91">
        <f t="shared" si="15"/>
        <v>5000</v>
      </c>
    </row>
    <row r="96" spans="2:20" ht="47.25" x14ac:dyDescent="0.25">
      <c r="B96" s="35"/>
      <c r="C96" s="54"/>
      <c r="D96" s="699">
        <v>8.11</v>
      </c>
      <c r="E96" s="59" t="s">
        <v>319</v>
      </c>
      <c r="F96" s="19">
        <v>1</v>
      </c>
      <c r="G96" s="56" t="s">
        <v>291</v>
      </c>
      <c r="H96" s="145" t="s">
        <v>832</v>
      </c>
      <c r="I96" s="91"/>
      <c r="J96" s="91"/>
      <c r="K96" s="91"/>
      <c r="L96" s="91">
        <v>5000</v>
      </c>
      <c r="M96" s="91"/>
      <c r="N96" s="91"/>
      <c r="O96" s="91"/>
      <c r="P96" s="91"/>
      <c r="Q96" s="91">
        <f t="shared" si="15"/>
        <v>5000</v>
      </c>
    </row>
    <row r="97" spans="2:17" ht="47.25" x14ac:dyDescent="0.25">
      <c r="B97" s="35"/>
      <c r="C97" s="54"/>
      <c r="D97" s="699">
        <v>8.1199999999999992</v>
      </c>
      <c r="E97" s="123" t="s">
        <v>833</v>
      </c>
      <c r="F97" s="19">
        <v>1</v>
      </c>
      <c r="G97" s="56" t="s">
        <v>287</v>
      </c>
      <c r="H97" s="144" t="s">
        <v>834</v>
      </c>
      <c r="I97" s="91"/>
      <c r="J97" s="91"/>
      <c r="K97" s="91"/>
      <c r="L97" s="91">
        <v>14400</v>
      </c>
      <c r="M97" s="91"/>
      <c r="N97" s="91"/>
      <c r="O97" s="91"/>
      <c r="P97" s="91"/>
      <c r="Q97" s="91">
        <f t="shared" si="15"/>
        <v>14400</v>
      </c>
    </row>
    <row r="98" spans="2:17" ht="63.75" customHeight="1" x14ac:dyDescent="0.25">
      <c r="B98" s="35"/>
      <c r="C98" s="54"/>
      <c r="D98" s="699">
        <v>8.1300000000000008</v>
      </c>
      <c r="E98" s="123" t="s">
        <v>835</v>
      </c>
      <c r="F98" s="19">
        <v>1</v>
      </c>
      <c r="G98" s="56" t="s">
        <v>286</v>
      </c>
      <c r="H98" s="144" t="s">
        <v>834</v>
      </c>
      <c r="I98" s="91"/>
      <c r="J98" s="91"/>
      <c r="K98" s="91"/>
      <c r="L98" s="91">
        <v>12600</v>
      </c>
      <c r="M98" s="91"/>
      <c r="N98" s="91"/>
      <c r="O98" s="91"/>
      <c r="P98" s="91"/>
      <c r="Q98" s="91">
        <f t="shared" si="15"/>
        <v>12600</v>
      </c>
    </row>
    <row r="99" spans="2:17" x14ac:dyDescent="0.25">
      <c r="B99" s="35"/>
      <c r="C99" s="642" t="s">
        <v>58</v>
      </c>
      <c r="D99" s="643" t="s">
        <v>181</v>
      </c>
      <c r="E99" s="644"/>
      <c r="F99" s="693"/>
      <c r="G99" s="694"/>
      <c r="H99" s="695"/>
      <c r="I99" s="696">
        <f>SUM(I100:I107)</f>
        <v>0</v>
      </c>
      <c r="J99" s="696">
        <f t="shared" ref="J99:Q99" si="16">SUM(J100:J107)</f>
        <v>4500</v>
      </c>
      <c r="K99" s="696">
        <f t="shared" si="16"/>
        <v>4800</v>
      </c>
      <c r="L99" s="696">
        <f t="shared" si="16"/>
        <v>78969</v>
      </c>
      <c r="M99" s="696">
        <f t="shared" si="16"/>
        <v>0</v>
      </c>
      <c r="N99" s="696">
        <f t="shared" si="16"/>
        <v>0</v>
      </c>
      <c r="O99" s="696">
        <f t="shared" si="16"/>
        <v>0</v>
      </c>
      <c r="P99" s="696">
        <f t="shared" si="16"/>
        <v>0</v>
      </c>
      <c r="Q99" s="696">
        <f t="shared" si="16"/>
        <v>88269</v>
      </c>
    </row>
    <row r="100" spans="2:17" ht="31.5" x14ac:dyDescent="0.25">
      <c r="B100" s="35"/>
      <c r="C100" s="54"/>
      <c r="D100" s="47">
        <v>9.1</v>
      </c>
      <c r="E100" s="123" t="s">
        <v>836</v>
      </c>
      <c r="F100" s="19" t="s">
        <v>49</v>
      </c>
      <c r="G100" s="56" t="s">
        <v>35</v>
      </c>
      <c r="H100" s="145" t="s">
        <v>837</v>
      </c>
      <c r="I100" s="91"/>
      <c r="J100" s="91"/>
      <c r="K100" s="91"/>
      <c r="L100" s="91">
        <v>15000</v>
      </c>
      <c r="M100" s="91"/>
      <c r="N100" s="91"/>
      <c r="O100" s="91"/>
      <c r="P100" s="91"/>
      <c r="Q100" s="91">
        <f t="shared" ref="Q100:Q107" si="17">SUM(I100:P100)</f>
        <v>15000</v>
      </c>
    </row>
    <row r="101" spans="2:17" ht="47.25" x14ac:dyDescent="0.25">
      <c r="B101" s="35"/>
      <c r="C101" s="54"/>
      <c r="D101" s="47">
        <v>9.1999999999999993</v>
      </c>
      <c r="E101" s="59" t="s">
        <v>321</v>
      </c>
      <c r="F101" s="19" t="s">
        <v>49</v>
      </c>
      <c r="G101" s="56" t="s">
        <v>292</v>
      </c>
      <c r="H101" s="145" t="s">
        <v>838</v>
      </c>
      <c r="I101" s="91"/>
      <c r="J101" s="91">
        <v>3600</v>
      </c>
      <c r="K101" s="91"/>
      <c r="L101" s="91">
        <v>10400</v>
      </c>
      <c r="M101" s="91"/>
      <c r="N101" s="91"/>
      <c r="O101" s="91"/>
      <c r="P101" s="91"/>
      <c r="Q101" s="91">
        <f t="shared" si="17"/>
        <v>14000</v>
      </c>
    </row>
    <row r="102" spans="2:17" ht="61.5" customHeight="1" x14ac:dyDescent="0.25">
      <c r="B102" s="41"/>
      <c r="C102" s="54"/>
      <c r="D102" s="47">
        <v>9.3000000000000007</v>
      </c>
      <c r="E102" s="123" t="s">
        <v>215</v>
      </c>
      <c r="F102" s="19" t="s">
        <v>49</v>
      </c>
      <c r="G102" s="56" t="s">
        <v>198</v>
      </c>
      <c r="H102" s="144" t="s">
        <v>839</v>
      </c>
      <c r="I102" s="91"/>
      <c r="J102" s="91"/>
      <c r="K102" s="91">
        <v>4800</v>
      </c>
      <c r="L102" s="91">
        <f>9800+1200+4200</f>
        <v>15200</v>
      </c>
      <c r="M102" s="91"/>
      <c r="N102" s="91"/>
      <c r="O102" s="91"/>
      <c r="P102" s="91"/>
      <c r="Q102" s="91">
        <f t="shared" si="17"/>
        <v>20000</v>
      </c>
    </row>
    <row r="103" spans="2:17" ht="31.5" x14ac:dyDescent="0.25">
      <c r="B103" s="35"/>
      <c r="C103" s="76"/>
      <c r="D103" s="75">
        <v>9.4</v>
      </c>
      <c r="E103" s="37" t="s">
        <v>322</v>
      </c>
      <c r="F103" s="88" t="s">
        <v>49</v>
      </c>
      <c r="G103" s="703" t="s">
        <v>285</v>
      </c>
      <c r="H103" s="227" t="s">
        <v>840</v>
      </c>
      <c r="I103" s="692"/>
      <c r="J103" s="692"/>
      <c r="K103" s="692"/>
      <c r="L103" s="692">
        <v>9132</v>
      </c>
      <c r="M103" s="692"/>
      <c r="N103" s="692"/>
      <c r="O103" s="692"/>
      <c r="P103" s="692"/>
      <c r="Q103" s="692">
        <f t="shared" si="17"/>
        <v>9132</v>
      </c>
    </row>
    <row r="104" spans="2:17" ht="47.25" x14ac:dyDescent="0.25">
      <c r="B104" s="35"/>
      <c r="C104" s="54"/>
      <c r="D104" s="47">
        <v>9.5</v>
      </c>
      <c r="E104" s="123" t="s">
        <v>841</v>
      </c>
      <c r="F104" s="19" t="s">
        <v>49</v>
      </c>
      <c r="G104" s="56" t="s">
        <v>288</v>
      </c>
      <c r="H104" s="144" t="s">
        <v>842</v>
      </c>
      <c r="I104" s="91"/>
      <c r="J104" s="91"/>
      <c r="K104" s="91"/>
      <c r="L104" s="91">
        <v>10000</v>
      </c>
      <c r="M104" s="91"/>
      <c r="N104" s="91"/>
      <c r="O104" s="91"/>
      <c r="P104" s="91"/>
      <c r="Q104" s="91">
        <f t="shared" si="17"/>
        <v>10000</v>
      </c>
    </row>
    <row r="105" spans="2:17" ht="47.25" x14ac:dyDescent="0.25">
      <c r="B105" s="35"/>
      <c r="C105" s="54"/>
      <c r="D105" s="47">
        <v>9.6</v>
      </c>
      <c r="E105" s="123" t="s">
        <v>843</v>
      </c>
      <c r="F105" s="19" t="s">
        <v>49</v>
      </c>
      <c r="G105" s="56" t="s">
        <v>291</v>
      </c>
      <c r="H105" s="144" t="s">
        <v>844</v>
      </c>
      <c r="I105" s="91"/>
      <c r="J105" s="91"/>
      <c r="K105" s="91"/>
      <c r="L105" s="91">
        <v>5000</v>
      </c>
      <c r="M105" s="91"/>
      <c r="N105" s="91"/>
      <c r="O105" s="91"/>
      <c r="P105" s="91"/>
      <c r="Q105" s="91">
        <f t="shared" si="17"/>
        <v>5000</v>
      </c>
    </row>
    <row r="106" spans="2:17" ht="29.25" customHeight="1" x14ac:dyDescent="0.25">
      <c r="B106" s="35"/>
      <c r="C106" s="54"/>
      <c r="D106" s="47">
        <v>9.6999999999999993</v>
      </c>
      <c r="E106" s="59" t="s">
        <v>216</v>
      </c>
      <c r="F106" s="19" t="s">
        <v>49</v>
      </c>
      <c r="G106" s="56" t="s">
        <v>287</v>
      </c>
      <c r="H106" s="143" t="s">
        <v>845</v>
      </c>
      <c r="I106" s="91"/>
      <c r="J106" s="91"/>
      <c r="K106" s="91"/>
      <c r="L106" s="91">
        <v>7937</v>
      </c>
      <c r="M106" s="91"/>
      <c r="N106" s="91"/>
      <c r="O106" s="91"/>
      <c r="P106" s="91"/>
      <c r="Q106" s="91">
        <f t="shared" si="17"/>
        <v>7937</v>
      </c>
    </row>
    <row r="107" spans="2:17" ht="31.5" x14ac:dyDescent="0.25">
      <c r="B107" s="35"/>
      <c r="C107" s="54"/>
      <c r="D107" s="47">
        <v>9.8000000000000007</v>
      </c>
      <c r="E107" s="59" t="s">
        <v>846</v>
      </c>
      <c r="F107" s="19" t="s">
        <v>49</v>
      </c>
      <c r="G107" s="56" t="s">
        <v>286</v>
      </c>
      <c r="H107" s="143" t="s">
        <v>847</v>
      </c>
      <c r="I107" s="91"/>
      <c r="J107" s="91">
        <v>900</v>
      </c>
      <c r="K107" s="91"/>
      <c r="L107" s="91">
        <f>1130+2340+2830</f>
        <v>6300</v>
      </c>
      <c r="M107" s="91"/>
      <c r="N107" s="91"/>
      <c r="O107" s="91"/>
      <c r="P107" s="91"/>
      <c r="Q107" s="91">
        <f t="shared" si="17"/>
        <v>7200</v>
      </c>
    </row>
    <row r="108" spans="2:17" x14ac:dyDescent="0.25">
      <c r="B108" s="35"/>
      <c r="C108" s="101" t="s">
        <v>2</v>
      </c>
      <c r="D108" s="74"/>
      <c r="E108" s="72"/>
      <c r="F108" s="32"/>
      <c r="G108" s="33"/>
      <c r="H108" s="73"/>
      <c r="I108" s="181">
        <f>SUM(I109+I111+I113)</f>
        <v>0</v>
      </c>
      <c r="J108" s="181">
        <f t="shared" ref="J108:Q108" si="18">SUM(J109+J111+J113)</f>
        <v>7200</v>
      </c>
      <c r="K108" s="181">
        <f t="shared" si="18"/>
        <v>0</v>
      </c>
      <c r="L108" s="181">
        <f t="shared" si="18"/>
        <v>54800</v>
      </c>
      <c r="M108" s="181">
        <f t="shared" si="18"/>
        <v>0</v>
      </c>
      <c r="N108" s="181">
        <f t="shared" si="18"/>
        <v>0</v>
      </c>
      <c r="O108" s="181">
        <f t="shared" si="18"/>
        <v>321000</v>
      </c>
      <c r="P108" s="181">
        <f t="shared" si="18"/>
        <v>0</v>
      </c>
      <c r="Q108" s="181">
        <f t="shared" si="18"/>
        <v>383000</v>
      </c>
    </row>
    <row r="109" spans="2:17" x14ac:dyDescent="0.25">
      <c r="B109" s="35"/>
      <c r="C109" s="627" t="s">
        <v>59</v>
      </c>
      <c r="D109" s="640" t="s">
        <v>32</v>
      </c>
      <c r="E109" s="629"/>
      <c r="F109" s="213"/>
      <c r="G109" s="630"/>
      <c r="H109" s="631"/>
      <c r="I109" s="86">
        <f>SUM(I110:I110)</f>
        <v>0</v>
      </c>
      <c r="J109" s="86">
        <f t="shared" ref="J109:Q109" si="19">SUM(J110:J110)</f>
        <v>7200</v>
      </c>
      <c r="K109" s="86">
        <f t="shared" si="19"/>
        <v>0</v>
      </c>
      <c r="L109" s="86">
        <f t="shared" si="19"/>
        <v>4800</v>
      </c>
      <c r="M109" s="86">
        <f t="shared" si="19"/>
        <v>0</v>
      </c>
      <c r="N109" s="86">
        <f t="shared" si="19"/>
        <v>0</v>
      </c>
      <c r="O109" s="86">
        <f t="shared" si="19"/>
        <v>0</v>
      </c>
      <c r="P109" s="86">
        <f t="shared" si="19"/>
        <v>0</v>
      </c>
      <c r="Q109" s="86">
        <f t="shared" si="19"/>
        <v>12000</v>
      </c>
    </row>
    <row r="110" spans="2:17" ht="31.5" x14ac:dyDescent="0.25">
      <c r="B110" s="35"/>
      <c r="C110" s="54"/>
      <c r="D110" s="47">
        <v>10.1</v>
      </c>
      <c r="E110" s="57" t="s">
        <v>23</v>
      </c>
      <c r="F110" s="19">
        <v>2</v>
      </c>
      <c r="G110" s="58" t="s">
        <v>35</v>
      </c>
      <c r="H110" s="145" t="s">
        <v>848</v>
      </c>
      <c r="I110" s="91"/>
      <c r="J110" s="91">
        <v>7200</v>
      </c>
      <c r="K110" s="91"/>
      <c r="L110" s="91">
        <v>4800</v>
      </c>
      <c r="M110" s="91"/>
      <c r="N110" s="91"/>
      <c r="O110" s="91"/>
      <c r="P110" s="91"/>
      <c r="Q110" s="91">
        <f>SUM(I110:P110)</f>
        <v>12000</v>
      </c>
    </row>
    <row r="111" spans="2:17" x14ac:dyDescent="0.25">
      <c r="B111" s="35"/>
      <c r="C111" s="627" t="s">
        <v>60</v>
      </c>
      <c r="D111" s="628" t="s">
        <v>16</v>
      </c>
      <c r="E111" s="629"/>
      <c r="F111" s="213"/>
      <c r="G111" s="630"/>
      <c r="H111" s="631"/>
      <c r="I111" s="86">
        <f>SUM(I112:I112)</f>
        <v>0</v>
      </c>
      <c r="J111" s="86">
        <f>SUM(J112:J112)</f>
        <v>0</v>
      </c>
      <c r="K111" s="86">
        <f>SUM(K112:K112)</f>
        <v>0</v>
      </c>
      <c r="L111" s="86">
        <f>SUM(L112:L112)</f>
        <v>50000</v>
      </c>
      <c r="M111" s="86">
        <f t="shared" ref="M111:P111" si="20">SUM(M112:M112)</f>
        <v>0</v>
      </c>
      <c r="N111" s="86">
        <f t="shared" si="20"/>
        <v>0</v>
      </c>
      <c r="O111" s="86">
        <f t="shared" si="20"/>
        <v>0</v>
      </c>
      <c r="P111" s="86">
        <f t="shared" si="20"/>
        <v>0</v>
      </c>
      <c r="Q111" s="86">
        <f>SUM(Q112:Q112)</f>
        <v>50000</v>
      </c>
    </row>
    <row r="112" spans="2:17" ht="31.5" x14ac:dyDescent="0.25">
      <c r="B112" s="35"/>
      <c r="C112" s="54"/>
      <c r="D112" s="47">
        <v>11.1</v>
      </c>
      <c r="E112" s="123" t="s">
        <v>28</v>
      </c>
      <c r="F112" s="19">
        <v>2</v>
      </c>
      <c r="G112" s="20" t="s">
        <v>35</v>
      </c>
      <c r="H112" s="143" t="s">
        <v>486</v>
      </c>
      <c r="I112" s="91"/>
      <c r="J112" s="91"/>
      <c r="K112" s="91"/>
      <c r="L112" s="91">
        <v>50000</v>
      </c>
      <c r="M112" s="91"/>
      <c r="N112" s="91"/>
      <c r="O112" s="91"/>
      <c r="P112" s="91"/>
      <c r="Q112" s="91">
        <f>SUM(I112:P112)</f>
        <v>50000</v>
      </c>
    </row>
    <row r="113" spans="2:17" x14ac:dyDescent="0.25">
      <c r="B113" s="35"/>
      <c r="C113" s="642" t="s">
        <v>61</v>
      </c>
      <c r="D113" s="700" t="s">
        <v>19</v>
      </c>
      <c r="E113" s="644"/>
      <c r="F113" s="693"/>
      <c r="G113" s="694"/>
      <c r="H113" s="695"/>
      <c r="I113" s="696">
        <f>SUM(I114:I120)</f>
        <v>0</v>
      </c>
      <c r="J113" s="696">
        <f t="shared" ref="J113:P113" si="21">SUM(J114:J120)</f>
        <v>0</v>
      </c>
      <c r="K113" s="696">
        <f t="shared" si="21"/>
        <v>0</v>
      </c>
      <c r="L113" s="696">
        <f t="shared" si="21"/>
        <v>0</v>
      </c>
      <c r="M113" s="696">
        <f t="shared" si="21"/>
        <v>0</v>
      </c>
      <c r="N113" s="696">
        <f t="shared" si="21"/>
        <v>0</v>
      </c>
      <c r="O113" s="696">
        <f t="shared" si="21"/>
        <v>321000</v>
      </c>
      <c r="P113" s="696">
        <f t="shared" si="21"/>
        <v>0</v>
      </c>
      <c r="Q113" s="696">
        <f>SUM(Q114:Q120)</f>
        <v>321000</v>
      </c>
    </row>
    <row r="114" spans="2:17" ht="63" x14ac:dyDescent="0.25">
      <c r="B114" s="35"/>
      <c r="C114" s="36"/>
      <c r="D114" s="47">
        <v>12.1</v>
      </c>
      <c r="E114" s="123" t="s">
        <v>849</v>
      </c>
      <c r="F114" s="19">
        <v>2</v>
      </c>
      <c r="G114" s="20" t="s">
        <v>35</v>
      </c>
      <c r="H114" s="143" t="s">
        <v>486</v>
      </c>
      <c r="I114" s="647"/>
      <c r="J114" s="647"/>
      <c r="K114" s="647"/>
      <c r="L114" s="647"/>
      <c r="M114" s="647"/>
      <c r="N114" s="647"/>
      <c r="O114" s="150">
        <v>30000</v>
      </c>
      <c r="P114" s="150"/>
      <c r="Q114" s="150">
        <f>SUM(I114:P114)</f>
        <v>30000</v>
      </c>
    </row>
    <row r="115" spans="2:17" ht="31.5" x14ac:dyDescent="0.25">
      <c r="B115" s="35"/>
      <c r="C115" s="36"/>
      <c r="D115" s="75">
        <v>12.2</v>
      </c>
      <c r="E115" s="123" t="s">
        <v>323</v>
      </c>
      <c r="F115" s="19">
        <v>2</v>
      </c>
      <c r="G115" s="20" t="s">
        <v>35</v>
      </c>
      <c r="H115" s="143" t="s">
        <v>486</v>
      </c>
      <c r="I115" s="647"/>
      <c r="J115" s="647"/>
      <c r="K115" s="647"/>
      <c r="L115" s="647"/>
      <c r="M115" s="647"/>
      <c r="N115" s="647"/>
      <c r="O115" s="150">
        <v>180000</v>
      </c>
      <c r="P115" s="150"/>
      <c r="Q115" s="150">
        <f>SUM(I115:P115)</f>
        <v>180000</v>
      </c>
    </row>
    <row r="116" spans="2:17" ht="30" customHeight="1" x14ac:dyDescent="0.25">
      <c r="B116" s="41"/>
      <c r="C116" s="36"/>
      <c r="D116" s="47">
        <v>12.3</v>
      </c>
      <c r="E116" s="123" t="s">
        <v>324</v>
      </c>
      <c r="F116" s="19">
        <v>2</v>
      </c>
      <c r="G116" s="20" t="s">
        <v>294</v>
      </c>
      <c r="H116" s="143" t="s">
        <v>486</v>
      </c>
      <c r="I116" s="647"/>
      <c r="J116" s="647"/>
      <c r="K116" s="647"/>
      <c r="L116" s="647"/>
      <c r="M116" s="647"/>
      <c r="N116" s="647"/>
      <c r="O116" s="150">
        <v>30000</v>
      </c>
      <c r="P116" s="150"/>
      <c r="Q116" s="150">
        <f t="shared" ref="Q116:Q120" si="22">SUM(I116:P116)</f>
        <v>30000</v>
      </c>
    </row>
    <row r="117" spans="2:17" ht="31.5" x14ac:dyDescent="0.25">
      <c r="B117" s="35"/>
      <c r="C117" s="129"/>
      <c r="D117" s="75">
        <v>12.4</v>
      </c>
      <c r="E117" s="37" t="s">
        <v>217</v>
      </c>
      <c r="F117" s="88">
        <v>2</v>
      </c>
      <c r="G117" s="124" t="s">
        <v>285</v>
      </c>
      <c r="H117" s="634" t="s">
        <v>486</v>
      </c>
      <c r="I117" s="652"/>
      <c r="J117" s="652"/>
      <c r="K117" s="652"/>
      <c r="L117" s="652"/>
      <c r="M117" s="652"/>
      <c r="N117" s="652"/>
      <c r="O117" s="635">
        <v>30000</v>
      </c>
      <c r="P117" s="635"/>
      <c r="Q117" s="635">
        <f t="shared" si="22"/>
        <v>30000</v>
      </c>
    </row>
    <row r="118" spans="2:17" ht="31.5" x14ac:dyDescent="0.25">
      <c r="B118" s="35"/>
      <c r="C118" s="36"/>
      <c r="D118" s="47">
        <v>12.5</v>
      </c>
      <c r="E118" s="123" t="s">
        <v>34</v>
      </c>
      <c r="F118" s="19">
        <v>2</v>
      </c>
      <c r="G118" s="20" t="s">
        <v>286</v>
      </c>
      <c r="H118" s="143" t="s">
        <v>486</v>
      </c>
      <c r="I118" s="647"/>
      <c r="J118" s="647"/>
      <c r="K118" s="647"/>
      <c r="L118" s="647"/>
      <c r="M118" s="647"/>
      <c r="N118" s="647"/>
      <c r="O118" s="150">
        <v>20000</v>
      </c>
      <c r="P118" s="150"/>
      <c r="Q118" s="150">
        <f t="shared" si="22"/>
        <v>20000</v>
      </c>
    </row>
    <row r="119" spans="2:17" ht="47.25" x14ac:dyDescent="0.25">
      <c r="B119" s="35"/>
      <c r="C119" s="36"/>
      <c r="D119" s="75">
        <v>12.6</v>
      </c>
      <c r="E119" s="123" t="s">
        <v>850</v>
      </c>
      <c r="F119" s="19">
        <v>2</v>
      </c>
      <c r="G119" s="20" t="s">
        <v>288</v>
      </c>
      <c r="H119" s="143" t="s">
        <v>486</v>
      </c>
      <c r="I119" s="647"/>
      <c r="J119" s="647"/>
      <c r="K119" s="647"/>
      <c r="L119" s="647"/>
      <c r="M119" s="647"/>
      <c r="N119" s="647"/>
      <c r="O119" s="150">
        <v>21000</v>
      </c>
      <c r="P119" s="150"/>
      <c r="Q119" s="150">
        <f t="shared" si="22"/>
        <v>21000</v>
      </c>
    </row>
    <row r="120" spans="2:17" ht="63" x14ac:dyDescent="0.25">
      <c r="B120" s="35"/>
      <c r="C120" s="36"/>
      <c r="D120" s="47">
        <v>12.7</v>
      </c>
      <c r="E120" s="123" t="s">
        <v>851</v>
      </c>
      <c r="F120" s="19">
        <v>2</v>
      </c>
      <c r="G120" s="20" t="s">
        <v>289</v>
      </c>
      <c r="H120" s="143" t="s">
        <v>486</v>
      </c>
      <c r="I120" s="647"/>
      <c r="J120" s="647"/>
      <c r="K120" s="647"/>
      <c r="L120" s="647"/>
      <c r="M120" s="647"/>
      <c r="N120" s="647"/>
      <c r="O120" s="150">
        <v>10000</v>
      </c>
      <c r="P120" s="150"/>
      <c r="Q120" s="150">
        <f t="shared" si="22"/>
        <v>10000</v>
      </c>
    </row>
    <row r="121" spans="2:17" x14ac:dyDescent="0.25">
      <c r="B121" s="35"/>
      <c r="C121" s="101" t="s">
        <v>87</v>
      </c>
      <c r="D121" s="74"/>
      <c r="E121" s="72"/>
      <c r="F121" s="32"/>
      <c r="G121" s="33"/>
      <c r="H121" s="73"/>
      <c r="I121" s="181">
        <f>SUM(I122+I128)</f>
        <v>0</v>
      </c>
      <c r="J121" s="181">
        <f t="shared" ref="J121:Q121" si="23">SUM(J122+J128)</f>
        <v>17100</v>
      </c>
      <c r="K121" s="181">
        <f t="shared" si="23"/>
        <v>15310</v>
      </c>
      <c r="L121" s="181">
        <f t="shared" si="23"/>
        <v>29590</v>
      </c>
      <c r="M121" s="181">
        <f t="shared" si="23"/>
        <v>0</v>
      </c>
      <c r="N121" s="181">
        <f t="shared" si="23"/>
        <v>0</v>
      </c>
      <c r="O121" s="181">
        <f t="shared" si="23"/>
        <v>0</v>
      </c>
      <c r="P121" s="181">
        <f t="shared" si="23"/>
        <v>0</v>
      </c>
      <c r="Q121" s="181">
        <f t="shared" si="23"/>
        <v>62000</v>
      </c>
    </row>
    <row r="122" spans="2:17" x14ac:dyDescent="0.25">
      <c r="B122" s="35"/>
      <c r="C122" s="627" t="s">
        <v>62</v>
      </c>
      <c r="D122" s="640" t="s">
        <v>90</v>
      </c>
      <c r="E122" s="629"/>
      <c r="F122" s="213"/>
      <c r="G122" s="630"/>
      <c r="H122" s="631"/>
      <c r="I122" s="86">
        <f>SUM(I123:I127)</f>
        <v>0</v>
      </c>
      <c r="J122" s="86">
        <f>SUM(J123:J127)</f>
        <v>9000</v>
      </c>
      <c r="K122" s="86">
        <f t="shared" ref="K122:Q122" si="24">SUM(K123:K127)</f>
        <v>5810</v>
      </c>
      <c r="L122" s="86">
        <f t="shared" si="24"/>
        <v>19390</v>
      </c>
      <c r="M122" s="86">
        <f t="shared" si="24"/>
        <v>0</v>
      </c>
      <c r="N122" s="86">
        <f t="shared" si="24"/>
        <v>0</v>
      </c>
      <c r="O122" s="86">
        <f t="shared" si="24"/>
        <v>0</v>
      </c>
      <c r="P122" s="86">
        <f t="shared" si="24"/>
        <v>0</v>
      </c>
      <c r="Q122" s="86">
        <f t="shared" si="24"/>
        <v>34200</v>
      </c>
    </row>
    <row r="123" spans="2:17" ht="47.25" x14ac:dyDescent="0.25">
      <c r="B123" s="35"/>
      <c r="C123" s="76"/>
      <c r="D123" s="47">
        <v>13.1</v>
      </c>
      <c r="E123" s="151" t="s">
        <v>325</v>
      </c>
      <c r="F123" s="19">
        <v>3</v>
      </c>
      <c r="G123" s="58" t="s">
        <v>292</v>
      </c>
      <c r="H123" s="145" t="s">
        <v>852</v>
      </c>
      <c r="I123" s="91"/>
      <c r="J123" s="91">
        <f>5400</f>
        <v>5400</v>
      </c>
      <c r="K123" s="91">
        <f>500+210+3000+500</f>
        <v>4210</v>
      </c>
      <c r="L123" s="91">
        <f>2890+1500</f>
        <v>4390</v>
      </c>
      <c r="M123" s="91"/>
      <c r="N123" s="91"/>
      <c r="O123" s="91"/>
      <c r="P123" s="91"/>
      <c r="Q123" s="91">
        <f t="shared" ref="Q123:Q127" si="25">SUM(I123:P123)</f>
        <v>14000</v>
      </c>
    </row>
    <row r="124" spans="2:17" ht="31.5" x14ac:dyDescent="0.25">
      <c r="B124" s="35"/>
      <c r="C124" s="76"/>
      <c r="D124" s="47">
        <v>13.2</v>
      </c>
      <c r="E124" s="57" t="s">
        <v>853</v>
      </c>
      <c r="F124" s="19">
        <v>3</v>
      </c>
      <c r="G124" s="58" t="s">
        <v>286</v>
      </c>
      <c r="H124" s="144" t="s">
        <v>609</v>
      </c>
      <c r="I124" s="91"/>
      <c r="J124" s="91">
        <v>3600</v>
      </c>
      <c r="K124" s="91">
        <v>1600</v>
      </c>
      <c r="L124" s="91"/>
      <c r="M124" s="91"/>
      <c r="N124" s="91"/>
      <c r="O124" s="91"/>
      <c r="P124" s="91"/>
      <c r="Q124" s="91">
        <f t="shared" si="25"/>
        <v>5200</v>
      </c>
    </row>
    <row r="125" spans="2:17" ht="47.25" x14ac:dyDescent="0.25">
      <c r="B125" s="35"/>
      <c r="C125" s="76"/>
      <c r="D125" s="75">
        <v>13.3</v>
      </c>
      <c r="E125" s="119" t="s">
        <v>326</v>
      </c>
      <c r="F125" s="88">
        <v>3</v>
      </c>
      <c r="G125" s="701" t="s">
        <v>291</v>
      </c>
      <c r="H125" s="227" t="s">
        <v>854</v>
      </c>
      <c r="I125" s="692"/>
      <c r="J125" s="692"/>
      <c r="K125" s="692"/>
      <c r="L125" s="692">
        <v>5000</v>
      </c>
      <c r="M125" s="692"/>
      <c r="N125" s="692"/>
      <c r="O125" s="692"/>
      <c r="P125" s="692"/>
      <c r="Q125" s="692">
        <f t="shared" si="25"/>
        <v>5000</v>
      </c>
    </row>
    <row r="126" spans="2:17" ht="47.25" x14ac:dyDescent="0.25">
      <c r="B126" s="35"/>
      <c r="C126" s="76"/>
      <c r="D126" s="47">
        <v>13.4</v>
      </c>
      <c r="E126" s="57" t="s">
        <v>327</v>
      </c>
      <c r="F126" s="19">
        <v>3</v>
      </c>
      <c r="G126" s="58" t="s">
        <v>291</v>
      </c>
      <c r="H126" s="145" t="s">
        <v>855</v>
      </c>
      <c r="I126" s="91"/>
      <c r="J126" s="91"/>
      <c r="K126" s="91"/>
      <c r="L126" s="91">
        <v>5000</v>
      </c>
      <c r="M126" s="91"/>
      <c r="N126" s="91"/>
      <c r="O126" s="91"/>
      <c r="P126" s="91"/>
      <c r="Q126" s="91">
        <f t="shared" si="25"/>
        <v>5000</v>
      </c>
    </row>
    <row r="127" spans="2:17" ht="67.5" customHeight="1" x14ac:dyDescent="0.25">
      <c r="B127" s="41"/>
      <c r="C127" s="76"/>
      <c r="D127" s="47">
        <v>13.5</v>
      </c>
      <c r="E127" s="57" t="s">
        <v>328</v>
      </c>
      <c r="F127" s="19">
        <v>3</v>
      </c>
      <c r="G127" s="58" t="s">
        <v>289</v>
      </c>
      <c r="H127" s="144" t="s">
        <v>597</v>
      </c>
      <c r="I127" s="91"/>
      <c r="J127" s="91"/>
      <c r="K127" s="91"/>
      <c r="L127" s="91">
        <v>5000</v>
      </c>
      <c r="M127" s="91"/>
      <c r="N127" s="91"/>
      <c r="O127" s="91"/>
      <c r="P127" s="91"/>
      <c r="Q127" s="91">
        <f t="shared" si="25"/>
        <v>5000</v>
      </c>
    </row>
    <row r="128" spans="2:17" x14ac:dyDescent="0.25">
      <c r="B128" s="35"/>
      <c r="C128" s="642" t="s">
        <v>63</v>
      </c>
      <c r="D128" s="643" t="s">
        <v>184</v>
      </c>
      <c r="E128" s="644"/>
      <c r="F128" s="693"/>
      <c r="G128" s="694"/>
      <c r="H128" s="695"/>
      <c r="I128" s="696">
        <f>SUM(I129:I130)</f>
        <v>0</v>
      </c>
      <c r="J128" s="696">
        <f>SUM(J129:J130)</f>
        <v>8100</v>
      </c>
      <c r="K128" s="696">
        <f t="shared" ref="K128:P128" si="26">SUM(K129:K130)</f>
        <v>9500</v>
      </c>
      <c r="L128" s="696">
        <f t="shared" si="26"/>
        <v>10200</v>
      </c>
      <c r="M128" s="696">
        <f t="shared" si="26"/>
        <v>0</v>
      </c>
      <c r="N128" s="696">
        <f t="shared" si="26"/>
        <v>0</v>
      </c>
      <c r="O128" s="696">
        <f t="shared" si="26"/>
        <v>0</v>
      </c>
      <c r="P128" s="696">
        <f t="shared" si="26"/>
        <v>0</v>
      </c>
      <c r="Q128" s="696">
        <f>SUM(Q129:Q130)</f>
        <v>27800</v>
      </c>
    </row>
    <row r="129" spans="2:17" ht="63" x14ac:dyDescent="0.25">
      <c r="B129" s="35"/>
      <c r="C129" s="54"/>
      <c r="D129" s="47">
        <v>14.1</v>
      </c>
      <c r="E129" s="57" t="s">
        <v>856</v>
      </c>
      <c r="F129" s="19">
        <v>3</v>
      </c>
      <c r="G129" s="58" t="s">
        <v>286</v>
      </c>
      <c r="H129" s="145" t="s">
        <v>857</v>
      </c>
      <c r="I129" s="91"/>
      <c r="J129" s="91">
        <v>900</v>
      </c>
      <c r="K129" s="91"/>
      <c r="L129" s="91">
        <f>1130+2600+3170</f>
        <v>6900</v>
      </c>
      <c r="M129" s="91"/>
      <c r="N129" s="91"/>
      <c r="O129" s="91"/>
      <c r="P129" s="91"/>
      <c r="Q129" s="91">
        <f>SUM(I129:P129)</f>
        <v>7800</v>
      </c>
    </row>
    <row r="130" spans="2:17" ht="63" x14ac:dyDescent="0.25">
      <c r="B130" s="35"/>
      <c r="C130" s="54"/>
      <c r="D130" s="47">
        <v>14.2</v>
      </c>
      <c r="E130" s="57" t="s">
        <v>858</v>
      </c>
      <c r="F130" s="19">
        <v>3</v>
      </c>
      <c r="G130" s="58" t="s">
        <v>35</v>
      </c>
      <c r="H130" s="145" t="s">
        <v>859</v>
      </c>
      <c r="I130" s="91"/>
      <c r="J130" s="91">
        <v>7200</v>
      </c>
      <c r="K130" s="91">
        <f>6000+3500</f>
        <v>9500</v>
      </c>
      <c r="L130" s="91">
        <v>3300</v>
      </c>
      <c r="M130" s="91"/>
      <c r="N130" s="91"/>
      <c r="O130" s="91"/>
      <c r="P130" s="91"/>
      <c r="Q130" s="91">
        <f t="shared" ref="Q130" si="27">SUM(I130:P130)</f>
        <v>20000</v>
      </c>
    </row>
    <row r="131" spans="2:17" x14ac:dyDescent="0.25">
      <c r="B131" s="35"/>
      <c r="C131" s="152" t="s">
        <v>86</v>
      </c>
      <c r="D131" s="125"/>
      <c r="E131" s="72"/>
      <c r="F131" s="32"/>
      <c r="G131" s="33"/>
      <c r="H131" s="73"/>
      <c r="I131" s="181">
        <f>SUM(I132)</f>
        <v>0</v>
      </c>
      <c r="J131" s="181">
        <f t="shared" ref="J131:Q131" si="28">SUM(J132)</f>
        <v>0</v>
      </c>
      <c r="K131" s="181">
        <f t="shared" si="28"/>
        <v>37500</v>
      </c>
      <c r="L131" s="181">
        <f t="shared" si="28"/>
        <v>500</v>
      </c>
      <c r="M131" s="181">
        <f t="shared" si="28"/>
        <v>0</v>
      </c>
      <c r="N131" s="181">
        <f t="shared" si="28"/>
        <v>0</v>
      </c>
      <c r="O131" s="181">
        <f t="shared" si="28"/>
        <v>0</v>
      </c>
      <c r="P131" s="181">
        <f t="shared" si="28"/>
        <v>0</v>
      </c>
      <c r="Q131" s="181">
        <f t="shared" si="28"/>
        <v>38000</v>
      </c>
    </row>
    <row r="132" spans="2:17" x14ac:dyDescent="0.25">
      <c r="B132" s="35"/>
      <c r="C132" s="627" t="s">
        <v>64</v>
      </c>
      <c r="D132" s="640" t="s">
        <v>185</v>
      </c>
      <c r="E132" s="629"/>
      <c r="F132" s="213"/>
      <c r="G132" s="630"/>
      <c r="H132" s="631"/>
      <c r="I132" s="86">
        <f>SUM(I133:I136)</f>
        <v>0</v>
      </c>
      <c r="J132" s="86">
        <f t="shared" ref="J132:P132" si="29">SUM(J133:J136)</f>
        <v>0</v>
      </c>
      <c r="K132" s="86">
        <f t="shared" si="29"/>
        <v>37500</v>
      </c>
      <c r="L132" s="86">
        <f t="shared" si="29"/>
        <v>500</v>
      </c>
      <c r="M132" s="86">
        <f t="shared" si="29"/>
        <v>0</v>
      </c>
      <c r="N132" s="86">
        <f t="shared" si="29"/>
        <v>0</v>
      </c>
      <c r="O132" s="86">
        <f t="shared" si="29"/>
        <v>0</v>
      </c>
      <c r="P132" s="86">
        <f t="shared" si="29"/>
        <v>0</v>
      </c>
      <c r="Q132" s="86">
        <f>SUM(Q133:Q136)</f>
        <v>38000</v>
      </c>
    </row>
    <row r="133" spans="2:17" ht="31.5" x14ac:dyDescent="0.25">
      <c r="B133" s="35"/>
      <c r="C133" s="54"/>
      <c r="D133" s="47">
        <v>15.1</v>
      </c>
      <c r="E133" s="123" t="s">
        <v>27</v>
      </c>
      <c r="F133" s="19">
        <v>5</v>
      </c>
      <c r="G133" s="20" t="s">
        <v>35</v>
      </c>
      <c r="H133" s="145" t="s">
        <v>769</v>
      </c>
      <c r="I133" s="91"/>
      <c r="J133" s="91"/>
      <c r="K133" s="91">
        <v>10000</v>
      </c>
      <c r="L133" s="91"/>
      <c r="M133" s="91"/>
      <c r="N133" s="91"/>
      <c r="O133" s="91"/>
      <c r="P133" s="91"/>
      <c r="Q133" s="91">
        <f>SUM(I133:P133)</f>
        <v>10000</v>
      </c>
    </row>
    <row r="134" spans="2:17" ht="31.5" x14ac:dyDescent="0.25">
      <c r="B134" s="35"/>
      <c r="C134" s="76"/>
      <c r="D134" s="47">
        <v>15.2</v>
      </c>
      <c r="E134" s="123" t="s">
        <v>218</v>
      </c>
      <c r="F134" s="19">
        <v>5</v>
      </c>
      <c r="G134" s="20" t="s">
        <v>35</v>
      </c>
      <c r="H134" s="145" t="s">
        <v>860</v>
      </c>
      <c r="I134" s="91"/>
      <c r="J134" s="91"/>
      <c r="K134" s="91">
        <v>10000</v>
      </c>
      <c r="L134" s="91"/>
      <c r="M134" s="91"/>
      <c r="N134" s="91"/>
      <c r="O134" s="91"/>
      <c r="P134" s="91"/>
      <c r="Q134" s="91">
        <f>SUM(I134:P134)</f>
        <v>10000</v>
      </c>
    </row>
    <row r="135" spans="2:17" ht="33.75" customHeight="1" x14ac:dyDescent="0.25">
      <c r="B135" s="35"/>
      <c r="C135" s="54"/>
      <c r="D135" s="47">
        <v>15.3</v>
      </c>
      <c r="E135" s="59" t="s">
        <v>29</v>
      </c>
      <c r="F135" s="19">
        <v>5</v>
      </c>
      <c r="G135" s="56" t="s">
        <v>289</v>
      </c>
      <c r="H135" s="143" t="s">
        <v>861</v>
      </c>
      <c r="I135" s="91"/>
      <c r="J135" s="91"/>
      <c r="K135" s="91">
        <f>580+1000+720+7200</f>
        <v>9500</v>
      </c>
      <c r="L135" s="91">
        <v>500</v>
      </c>
      <c r="M135" s="91"/>
      <c r="N135" s="91"/>
      <c r="O135" s="91"/>
      <c r="P135" s="91"/>
      <c r="Q135" s="91">
        <f>SUM(I135:P135)</f>
        <v>10000</v>
      </c>
    </row>
    <row r="136" spans="2:17" ht="47.25" x14ac:dyDescent="0.25">
      <c r="B136" s="35"/>
      <c r="C136" s="76"/>
      <c r="D136" s="75">
        <v>15.4</v>
      </c>
      <c r="E136" s="37" t="s">
        <v>329</v>
      </c>
      <c r="F136" s="88">
        <v>5</v>
      </c>
      <c r="G136" s="124" t="s">
        <v>285</v>
      </c>
      <c r="H136" s="227" t="s">
        <v>860</v>
      </c>
      <c r="I136" s="692"/>
      <c r="J136" s="692"/>
      <c r="K136" s="692">
        <v>8000</v>
      </c>
      <c r="L136" s="692"/>
      <c r="M136" s="692"/>
      <c r="N136" s="692"/>
      <c r="O136" s="692"/>
      <c r="P136" s="692"/>
      <c r="Q136" s="692">
        <f t="shared" ref="Q136" si="30">SUM(I136:P136)</f>
        <v>8000</v>
      </c>
    </row>
    <row r="137" spans="2:17" x14ac:dyDescent="0.25">
      <c r="B137" s="35"/>
      <c r="C137" s="101" t="s">
        <v>4</v>
      </c>
      <c r="D137" s="74"/>
      <c r="E137" s="72"/>
      <c r="F137" s="32"/>
      <c r="G137" s="33"/>
      <c r="H137" s="73"/>
      <c r="I137" s="181">
        <f t="shared" ref="I137:Q137" si="31">SUM(I138+I140+I155+I159)</f>
        <v>0</v>
      </c>
      <c r="J137" s="181">
        <f t="shared" si="31"/>
        <v>0</v>
      </c>
      <c r="K137" s="181">
        <f t="shared" si="31"/>
        <v>46800</v>
      </c>
      <c r="L137" s="181">
        <f t="shared" si="31"/>
        <v>1030551</v>
      </c>
      <c r="M137" s="181">
        <f t="shared" si="31"/>
        <v>0</v>
      </c>
      <c r="N137" s="181">
        <f t="shared" si="31"/>
        <v>246960</v>
      </c>
      <c r="O137" s="181">
        <f t="shared" si="31"/>
        <v>0</v>
      </c>
      <c r="P137" s="181">
        <f t="shared" si="31"/>
        <v>0</v>
      </c>
      <c r="Q137" s="181">
        <f t="shared" si="31"/>
        <v>1324311</v>
      </c>
    </row>
    <row r="138" spans="2:17" x14ac:dyDescent="0.25">
      <c r="B138" s="35"/>
      <c r="C138" s="627" t="s">
        <v>65</v>
      </c>
      <c r="D138" s="640" t="s">
        <v>91</v>
      </c>
      <c r="E138" s="629"/>
      <c r="F138" s="213"/>
      <c r="G138" s="630"/>
      <c r="H138" s="631"/>
      <c r="I138" s="86">
        <f>SUM(I139:I139)</f>
        <v>0</v>
      </c>
      <c r="J138" s="86">
        <f t="shared" ref="J138:Q138" si="32">SUM(J139:J139)</f>
        <v>0</v>
      </c>
      <c r="K138" s="86">
        <f t="shared" si="32"/>
        <v>0</v>
      </c>
      <c r="L138" s="86">
        <f t="shared" si="32"/>
        <v>190000</v>
      </c>
      <c r="M138" s="86">
        <f t="shared" si="32"/>
        <v>0</v>
      </c>
      <c r="N138" s="86">
        <f t="shared" si="32"/>
        <v>0</v>
      </c>
      <c r="O138" s="86">
        <f t="shared" si="32"/>
        <v>0</v>
      </c>
      <c r="P138" s="86">
        <f t="shared" si="32"/>
        <v>0</v>
      </c>
      <c r="Q138" s="86">
        <f t="shared" si="32"/>
        <v>190000</v>
      </c>
    </row>
    <row r="139" spans="2:17" ht="90.75" customHeight="1" x14ac:dyDescent="0.25">
      <c r="B139" s="41"/>
      <c r="C139" s="54"/>
      <c r="D139" s="47">
        <v>16.100000000000001</v>
      </c>
      <c r="E139" s="123" t="s">
        <v>1920</v>
      </c>
      <c r="F139" s="20">
        <v>8</v>
      </c>
      <c r="G139" s="20" t="s">
        <v>35</v>
      </c>
      <c r="H139" s="143" t="s">
        <v>486</v>
      </c>
      <c r="I139" s="91"/>
      <c r="J139" s="91"/>
      <c r="K139" s="91"/>
      <c r="L139" s="91">
        <v>190000</v>
      </c>
      <c r="M139" s="91"/>
      <c r="N139" s="91"/>
      <c r="O139" s="91"/>
      <c r="P139" s="91"/>
      <c r="Q139" s="91">
        <f>SUM(I139:P139)</f>
        <v>190000</v>
      </c>
    </row>
    <row r="140" spans="2:17" x14ac:dyDescent="0.25">
      <c r="B140" s="35"/>
      <c r="C140" s="642" t="s">
        <v>66</v>
      </c>
      <c r="D140" s="643" t="s">
        <v>5</v>
      </c>
      <c r="E140" s="644"/>
      <c r="F140" s="693"/>
      <c r="G140" s="694"/>
      <c r="H140" s="695"/>
      <c r="I140" s="696">
        <f t="shared" ref="I140:Q140" si="33">SUM(I141:I154)</f>
        <v>0</v>
      </c>
      <c r="J140" s="696">
        <f t="shared" si="33"/>
        <v>0</v>
      </c>
      <c r="K140" s="696">
        <f t="shared" si="33"/>
        <v>0</v>
      </c>
      <c r="L140" s="696">
        <f t="shared" si="33"/>
        <v>648351</v>
      </c>
      <c r="M140" s="696">
        <f t="shared" si="33"/>
        <v>0</v>
      </c>
      <c r="N140" s="696">
        <f t="shared" si="33"/>
        <v>246960</v>
      </c>
      <c r="O140" s="696">
        <f t="shared" si="33"/>
        <v>0</v>
      </c>
      <c r="P140" s="696">
        <f t="shared" si="33"/>
        <v>0</v>
      </c>
      <c r="Q140" s="696">
        <f t="shared" si="33"/>
        <v>895311</v>
      </c>
    </row>
    <row r="141" spans="2:17" ht="47.25" x14ac:dyDescent="0.25">
      <c r="B141" s="35"/>
      <c r="C141" s="54"/>
      <c r="D141" s="47">
        <v>17.100000000000001</v>
      </c>
      <c r="E141" s="55" t="s">
        <v>293</v>
      </c>
      <c r="F141" s="19">
        <v>8</v>
      </c>
      <c r="G141" s="56" t="s">
        <v>292</v>
      </c>
      <c r="H141" s="143" t="s">
        <v>486</v>
      </c>
      <c r="I141" s="91"/>
      <c r="J141" s="91"/>
      <c r="K141" s="91"/>
      <c r="L141" s="91">
        <v>11806</v>
      </c>
      <c r="M141" s="91"/>
      <c r="N141" s="91"/>
      <c r="O141" s="91"/>
      <c r="P141" s="91"/>
      <c r="Q141" s="91">
        <f t="shared" ref="Q141:Q145" si="34">SUM(I141:P141)</f>
        <v>11806</v>
      </c>
    </row>
    <row r="142" spans="2:17" ht="46.5" customHeight="1" x14ac:dyDescent="0.25">
      <c r="B142" s="35"/>
      <c r="C142" s="54"/>
      <c r="D142" s="47">
        <v>17.2</v>
      </c>
      <c r="E142" s="55" t="s">
        <v>1654</v>
      </c>
      <c r="F142" s="19">
        <v>8</v>
      </c>
      <c r="G142" s="56" t="s">
        <v>285</v>
      </c>
      <c r="H142" s="143" t="s">
        <v>486</v>
      </c>
      <c r="I142" s="91"/>
      <c r="J142" s="91"/>
      <c r="K142" s="91"/>
      <c r="L142" s="91">
        <v>80000</v>
      </c>
      <c r="M142" s="91"/>
      <c r="N142" s="91"/>
      <c r="O142" s="91"/>
      <c r="P142" s="91"/>
      <c r="Q142" s="91">
        <f t="shared" si="34"/>
        <v>80000</v>
      </c>
    </row>
    <row r="143" spans="2:17" ht="63.75" customHeight="1" x14ac:dyDescent="0.25">
      <c r="B143" s="35"/>
      <c r="C143" s="54"/>
      <c r="D143" s="47">
        <v>17.3</v>
      </c>
      <c r="E143" s="55" t="s">
        <v>862</v>
      </c>
      <c r="F143" s="19">
        <v>8</v>
      </c>
      <c r="G143" s="56" t="s">
        <v>295</v>
      </c>
      <c r="H143" s="143" t="s">
        <v>486</v>
      </c>
      <c r="I143" s="91"/>
      <c r="J143" s="91"/>
      <c r="K143" s="91"/>
      <c r="L143" s="91">
        <v>185000</v>
      </c>
      <c r="M143" s="91"/>
      <c r="N143" s="91"/>
      <c r="O143" s="91"/>
      <c r="P143" s="91"/>
      <c r="Q143" s="91">
        <f t="shared" si="34"/>
        <v>185000</v>
      </c>
    </row>
    <row r="144" spans="2:17" ht="31.5" x14ac:dyDescent="0.25">
      <c r="B144" s="35"/>
      <c r="C144" s="54"/>
      <c r="D144" s="47">
        <v>17.399999999999999</v>
      </c>
      <c r="E144" s="55" t="s">
        <v>863</v>
      </c>
      <c r="F144" s="19">
        <v>8</v>
      </c>
      <c r="G144" s="56" t="s">
        <v>286</v>
      </c>
      <c r="H144" s="143" t="s">
        <v>486</v>
      </c>
      <c r="I144" s="91"/>
      <c r="J144" s="91"/>
      <c r="K144" s="91"/>
      <c r="L144" s="91">
        <v>24500</v>
      </c>
      <c r="M144" s="91"/>
      <c r="N144" s="91"/>
      <c r="O144" s="91"/>
      <c r="P144" s="91"/>
      <c r="Q144" s="91">
        <f t="shared" si="34"/>
        <v>24500</v>
      </c>
    </row>
    <row r="145" spans="2:17" ht="47.25" x14ac:dyDescent="0.25">
      <c r="B145" s="35"/>
      <c r="C145" s="54"/>
      <c r="D145" s="47">
        <v>17.5</v>
      </c>
      <c r="E145" s="55" t="s">
        <v>296</v>
      </c>
      <c r="F145" s="19">
        <v>8</v>
      </c>
      <c r="G145" s="56" t="s">
        <v>288</v>
      </c>
      <c r="H145" s="143" t="s">
        <v>486</v>
      </c>
      <c r="I145" s="91"/>
      <c r="J145" s="91"/>
      <c r="K145" s="91"/>
      <c r="L145" s="91">
        <v>28000</v>
      </c>
      <c r="M145" s="91"/>
      <c r="N145" s="91"/>
      <c r="O145" s="91"/>
      <c r="P145" s="91"/>
      <c r="Q145" s="91">
        <f t="shared" si="34"/>
        <v>28000</v>
      </c>
    </row>
    <row r="146" spans="2:17" ht="47.25" x14ac:dyDescent="0.25">
      <c r="B146" s="35"/>
      <c r="C146" s="54"/>
      <c r="D146" s="47">
        <v>17.600000000000001</v>
      </c>
      <c r="E146" s="55" t="s">
        <v>297</v>
      </c>
      <c r="F146" s="19">
        <v>8</v>
      </c>
      <c r="G146" s="56" t="s">
        <v>291</v>
      </c>
      <c r="H146" s="143" t="s">
        <v>486</v>
      </c>
      <c r="I146" s="91"/>
      <c r="J146" s="91"/>
      <c r="K146" s="91"/>
      <c r="L146" s="91">
        <v>78546</v>
      </c>
      <c r="M146" s="91"/>
      <c r="N146" s="91"/>
      <c r="O146" s="91"/>
      <c r="P146" s="91"/>
      <c r="Q146" s="91">
        <f>SUM(I146:P146)</f>
        <v>78546</v>
      </c>
    </row>
    <row r="147" spans="2:17" ht="47.25" customHeight="1" x14ac:dyDescent="0.25">
      <c r="B147" s="35"/>
      <c r="C147" s="76"/>
      <c r="D147" s="75">
        <v>17.7</v>
      </c>
      <c r="E147" s="702" t="s">
        <v>864</v>
      </c>
      <c r="F147" s="88">
        <v>8</v>
      </c>
      <c r="G147" s="703" t="s">
        <v>290</v>
      </c>
      <c r="H147" s="634" t="s">
        <v>486</v>
      </c>
      <c r="I147" s="692"/>
      <c r="J147" s="692"/>
      <c r="K147" s="692"/>
      <c r="L147" s="692">
        <v>153556</v>
      </c>
      <c r="M147" s="692"/>
      <c r="N147" s="692"/>
      <c r="O147" s="692"/>
      <c r="P147" s="692"/>
      <c r="Q147" s="692">
        <f t="shared" ref="Q147:Q154" si="35">SUM(I147:P147)</f>
        <v>153556</v>
      </c>
    </row>
    <row r="148" spans="2:17" ht="33.75" customHeight="1" x14ac:dyDescent="0.25">
      <c r="B148" s="35"/>
      <c r="C148" s="54"/>
      <c r="D148" s="47">
        <v>17.8</v>
      </c>
      <c r="E148" s="55" t="s">
        <v>298</v>
      </c>
      <c r="F148" s="19">
        <v>8</v>
      </c>
      <c r="G148" s="56" t="s">
        <v>289</v>
      </c>
      <c r="H148" s="143" t="s">
        <v>486</v>
      </c>
      <c r="I148" s="91"/>
      <c r="J148" s="91"/>
      <c r="K148" s="91"/>
      <c r="L148" s="91">
        <v>16943</v>
      </c>
      <c r="M148" s="91"/>
      <c r="N148" s="91"/>
      <c r="O148" s="91"/>
      <c r="P148" s="91"/>
      <c r="Q148" s="91">
        <f t="shared" si="35"/>
        <v>16943</v>
      </c>
    </row>
    <row r="149" spans="2:17" ht="49.5" customHeight="1" x14ac:dyDescent="0.25">
      <c r="B149" s="41"/>
      <c r="C149" s="54"/>
      <c r="D149" s="47">
        <v>17.899999999999999</v>
      </c>
      <c r="E149" s="55" t="s">
        <v>1653</v>
      </c>
      <c r="F149" s="19">
        <v>8</v>
      </c>
      <c r="G149" s="56" t="s">
        <v>299</v>
      </c>
      <c r="H149" s="143" t="s">
        <v>486</v>
      </c>
      <c r="I149" s="91"/>
      <c r="J149" s="91"/>
      <c r="K149" s="91"/>
      <c r="L149" s="91">
        <v>50000</v>
      </c>
      <c r="M149" s="91"/>
      <c r="N149" s="91"/>
      <c r="O149" s="91"/>
      <c r="P149" s="91"/>
      <c r="Q149" s="91">
        <f t="shared" si="35"/>
        <v>50000</v>
      </c>
    </row>
    <row r="150" spans="2:17" ht="31.5" x14ac:dyDescent="0.25">
      <c r="B150" s="35"/>
      <c r="C150" s="76"/>
      <c r="D150" s="84">
        <v>17.100000000000001</v>
      </c>
      <c r="E150" s="1384" t="s">
        <v>865</v>
      </c>
      <c r="F150" s="88">
        <v>8</v>
      </c>
      <c r="G150" s="703" t="s">
        <v>35</v>
      </c>
      <c r="H150" s="634" t="s">
        <v>486</v>
      </c>
      <c r="I150" s="692"/>
      <c r="J150" s="692"/>
      <c r="K150" s="692"/>
      <c r="L150" s="692">
        <v>20000</v>
      </c>
      <c r="M150" s="692"/>
      <c r="N150" s="692"/>
      <c r="O150" s="692"/>
      <c r="P150" s="692"/>
      <c r="Q150" s="692">
        <f t="shared" si="35"/>
        <v>20000</v>
      </c>
    </row>
    <row r="151" spans="2:17" ht="65.25" customHeight="1" x14ac:dyDescent="0.25">
      <c r="B151" s="35"/>
      <c r="C151" s="54"/>
      <c r="D151" s="47">
        <v>17.11</v>
      </c>
      <c r="E151" s="123" t="s">
        <v>866</v>
      </c>
      <c r="F151" s="19">
        <v>8</v>
      </c>
      <c r="G151" s="56" t="s">
        <v>1923</v>
      </c>
      <c r="H151" s="143" t="s">
        <v>486</v>
      </c>
      <c r="I151" s="91"/>
      <c r="J151" s="91"/>
      <c r="K151" s="91"/>
      <c r="L151" s="91"/>
      <c r="M151" s="91"/>
      <c r="N151" s="91">
        <v>50000</v>
      </c>
      <c r="O151" s="91"/>
      <c r="P151" s="91"/>
      <c r="Q151" s="91">
        <f t="shared" si="35"/>
        <v>50000</v>
      </c>
    </row>
    <row r="152" spans="2:17" ht="31.5" x14ac:dyDescent="0.25">
      <c r="B152" s="35"/>
      <c r="C152" s="54"/>
      <c r="D152" s="60">
        <v>17.12</v>
      </c>
      <c r="E152" s="123" t="s">
        <v>867</v>
      </c>
      <c r="F152" s="19">
        <v>8</v>
      </c>
      <c r="G152" s="56" t="s">
        <v>289</v>
      </c>
      <c r="H152" s="143" t="s">
        <v>486</v>
      </c>
      <c r="I152" s="91"/>
      <c r="J152" s="91"/>
      <c r="K152" s="91"/>
      <c r="L152" s="91"/>
      <c r="M152" s="91"/>
      <c r="N152" s="91">
        <v>36960</v>
      </c>
      <c r="O152" s="91"/>
      <c r="P152" s="91"/>
      <c r="Q152" s="91">
        <f t="shared" si="35"/>
        <v>36960</v>
      </c>
    </row>
    <row r="153" spans="2:17" ht="31.5" x14ac:dyDescent="0.25">
      <c r="B153" s="35"/>
      <c r="C153" s="54"/>
      <c r="D153" s="47">
        <v>17.13</v>
      </c>
      <c r="E153" s="119" t="s">
        <v>868</v>
      </c>
      <c r="F153" s="19">
        <v>8</v>
      </c>
      <c r="G153" s="58" t="s">
        <v>286</v>
      </c>
      <c r="H153" s="143" t="s">
        <v>486</v>
      </c>
      <c r="I153" s="91"/>
      <c r="J153" s="91"/>
      <c r="K153" s="91"/>
      <c r="L153" s="91"/>
      <c r="M153" s="91"/>
      <c r="N153" s="91">
        <v>10000</v>
      </c>
      <c r="O153" s="91"/>
      <c r="P153" s="91"/>
      <c r="Q153" s="91">
        <f t="shared" si="35"/>
        <v>10000</v>
      </c>
    </row>
    <row r="154" spans="2:17" ht="35.25" customHeight="1" x14ac:dyDescent="0.25">
      <c r="B154" s="35"/>
      <c r="C154" s="54"/>
      <c r="D154" s="60">
        <v>17.14</v>
      </c>
      <c r="E154" s="123" t="s">
        <v>330</v>
      </c>
      <c r="F154" s="19">
        <v>8</v>
      </c>
      <c r="G154" s="56" t="s">
        <v>35</v>
      </c>
      <c r="H154" s="143" t="s">
        <v>486</v>
      </c>
      <c r="I154" s="91"/>
      <c r="J154" s="91"/>
      <c r="K154" s="91"/>
      <c r="L154" s="91"/>
      <c r="M154" s="91"/>
      <c r="N154" s="91">
        <v>150000</v>
      </c>
      <c r="O154" s="91"/>
      <c r="P154" s="91"/>
      <c r="Q154" s="91">
        <f t="shared" si="35"/>
        <v>150000</v>
      </c>
    </row>
    <row r="155" spans="2:17" x14ac:dyDescent="0.25">
      <c r="B155" s="35"/>
      <c r="C155" s="627" t="s">
        <v>167</v>
      </c>
      <c r="D155" s="640" t="s">
        <v>283</v>
      </c>
      <c r="E155" s="629"/>
      <c r="F155" s="213"/>
      <c r="G155" s="630"/>
      <c r="H155" s="631"/>
      <c r="I155" s="86">
        <f>SUM(I156:I158)</f>
        <v>0</v>
      </c>
      <c r="J155" s="86">
        <f t="shared" ref="J155:P155" si="36">SUM(J156:J158)</f>
        <v>0</v>
      </c>
      <c r="K155" s="86">
        <f t="shared" si="36"/>
        <v>46800</v>
      </c>
      <c r="L155" s="86">
        <f t="shared" si="36"/>
        <v>29200</v>
      </c>
      <c r="M155" s="86">
        <f t="shared" si="36"/>
        <v>0</v>
      </c>
      <c r="N155" s="86">
        <f t="shared" si="36"/>
        <v>0</v>
      </c>
      <c r="O155" s="86">
        <f t="shared" si="36"/>
        <v>0</v>
      </c>
      <c r="P155" s="86">
        <f t="shared" si="36"/>
        <v>0</v>
      </c>
      <c r="Q155" s="86">
        <f>SUM(Q156:Q158)</f>
        <v>76000</v>
      </c>
    </row>
    <row r="156" spans="2:17" ht="33.75" customHeight="1" x14ac:dyDescent="0.25">
      <c r="B156" s="35"/>
      <c r="C156" s="54"/>
      <c r="D156" s="47">
        <v>18.100000000000001</v>
      </c>
      <c r="E156" s="123" t="s">
        <v>219</v>
      </c>
      <c r="F156" s="19">
        <v>9</v>
      </c>
      <c r="G156" s="20" t="s">
        <v>35</v>
      </c>
      <c r="H156" s="143" t="s">
        <v>486</v>
      </c>
      <c r="I156" s="91"/>
      <c r="J156" s="91"/>
      <c r="K156" s="91"/>
      <c r="L156" s="91">
        <v>6000</v>
      </c>
      <c r="M156" s="91"/>
      <c r="N156" s="91"/>
      <c r="O156" s="91"/>
      <c r="P156" s="91"/>
      <c r="Q156" s="91">
        <f>SUM(I156:P156)</f>
        <v>6000</v>
      </c>
    </row>
    <row r="157" spans="2:17" ht="49.5" customHeight="1" x14ac:dyDescent="0.25">
      <c r="B157" s="35"/>
      <c r="C157" s="76"/>
      <c r="D157" s="75">
        <v>18.2</v>
      </c>
      <c r="E157" s="37" t="s">
        <v>869</v>
      </c>
      <c r="F157" s="88">
        <v>9</v>
      </c>
      <c r="G157" s="124" t="s">
        <v>35</v>
      </c>
      <c r="H157" s="670" t="s">
        <v>870</v>
      </c>
      <c r="I157" s="692"/>
      <c r="J157" s="692"/>
      <c r="K157" s="692">
        <f>16800+30000</f>
        <v>46800</v>
      </c>
      <c r="L157" s="692">
        <v>3200</v>
      </c>
      <c r="M157" s="692"/>
      <c r="N157" s="692"/>
      <c r="O157" s="692"/>
      <c r="P157" s="692"/>
      <c r="Q157" s="692">
        <f>SUM(I157:P157)</f>
        <v>50000</v>
      </c>
    </row>
    <row r="158" spans="2:17" ht="65.25" customHeight="1" x14ac:dyDescent="0.25">
      <c r="B158" s="35"/>
      <c r="C158" s="54"/>
      <c r="D158" s="47">
        <v>18.3</v>
      </c>
      <c r="E158" s="123" t="s">
        <v>220</v>
      </c>
      <c r="F158" s="19">
        <v>9</v>
      </c>
      <c r="G158" s="20" t="s">
        <v>35</v>
      </c>
      <c r="H158" s="143" t="s">
        <v>486</v>
      </c>
      <c r="I158" s="91"/>
      <c r="J158" s="91"/>
      <c r="K158" s="91"/>
      <c r="L158" s="91">
        <v>20000</v>
      </c>
      <c r="M158" s="91"/>
      <c r="N158" s="91"/>
      <c r="O158" s="91"/>
      <c r="P158" s="91"/>
      <c r="Q158" s="91">
        <f t="shared" ref="Q158" si="37">SUM(I158:P158)</f>
        <v>20000</v>
      </c>
    </row>
    <row r="159" spans="2:17" ht="18" customHeight="1" x14ac:dyDescent="0.25">
      <c r="B159" s="35"/>
      <c r="C159" s="627" t="s">
        <v>187</v>
      </c>
      <c r="D159" s="640" t="s">
        <v>17</v>
      </c>
      <c r="E159" s="629"/>
      <c r="F159" s="213"/>
      <c r="G159" s="630"/>
      <c r="H159" s="631"/>
      <c r="I159" s="86">
        <f>SUM(I160:I162)</f>
        <v>0</v>
      </c>
      <c r="J159" s="86">
        <f t="shared" ref="J159:Q159" si="38">SUM(J160:J162)</f>
        <v>0</v>
      </c>
      <c r="K159" s="86">
        <f t="shared" si="38"/>
        <v>0</v>
      </c>
      <c r="L159" s="86">
        <f t="shared" si="38"/>
        <v>163000</v>
      </c>
      <c r="M159" s="86">
        <f t="shared" si="38"/>
        <v>0</v>
      </c>
      <c r="N159" s="86">
        <f t="shared" si="38"/>
        <v>0</v>
      </c>
      <c r="O159" s="86">
        <f t="shared" si="38"/>
        <v>0</v>
      </c>
      <c r="P159" s="86">
        <f t="shared" si="38"/>
        <v>0</v>
      </c>
      <c r="Q159" s="86">
        <f t="shared" si="38"/>
        <v>163000</v>
      </c>
    </row>
    <row r="160" spans="2:17" ht="31.5" x14ac:dyDescent="0.25">
      <c r="B160" s="41"/>
      <c r="C160" s="54"/>
      <c r="D160" s="47">
        <v>19.100000000000001</v>
      </c>
      <c r="E160" s="123" t="s">
        <v>331</v>
      </c>
      <c r="F160" s="19">
        <v>9</v>
      </c>
      <c r="G160" s="20" t="s">
        <v>35</v>
      </c>
      <c r="H160" s="143" t="s">
        <v>486</v>
      </c>
      <c r="I160" s="91"/>
      <c r="J160" s="91"/>
      <c r="K160" s="91"/>
      <c r="L160" s="91">
        <v>60000</v>
      </c>
      <c r="M160" s="91"/>
      <c r="N160" s="91"/>
      <c r="O160" s="91"/>
      <c r="P160" s="91"/>
      <c r="Q160" s="91">
        <f>SUM(I160:P160)</f>
        <v>60000</v>
      </c>
    </row>
    <row r="161" spans="2:21" ht="47.25" x14ac:dyDescent="0.25">
      <c r="B161" s="35"/>
      <c r="C161" s="76"/>
      <c r="D161" s="75">
        <v>19.2</v>
      </c>
      <c r="E161" s="37" t="s">
        <v>221</v>
      </c>
      <c r="F161" s="88">
        <v>9</v>
      </c>
      <c r="G161" s="124" t="s">
        <v>35</v>
      </c>
      <c r="H161" s="634" t="s">
        <v>486</v>
      </c>
      <c r="I161" s="692"/>
      <c r="J161" s="692"/>
      <c r="K161" s="692"/>
      <c r="L161" s="692">
        <v>100000</v>
      </c>
      <c r="M161" s="692"/>
      <c r="N161" s="692"/>
      <c r="O161" s="692"/>
      <c r="P161" s="692"/>
      <c r="Q161" s="692">
        <f>SUM(I161:P161)</f>
        <v>100000</v>
      </c>
    </row>
    <row r="162" spans="2:21" ht="31.5" x14ac:dyDescent="0.25">
      <c r="B162" s="35"/>
      <c r="C162" s="54"/>
      <c r="D162" s="170">
        <v>19.3</v>
      </c>
      <c r="E162" s="704" t="s">
        <v>332</v>
      </c>
      <c r="F162" s="14">
        <v>9</v>
      </c>
      <c r="G162" s="15" t="s">
        <v>292</v>
      </c>
      <c r="H162" s="143" t="s">
        <v>486</v>
      </c>
      <c r="I162" s="14"/>
      <c r="J162" s="14"/>
      <c r="K162" s="14"/>
      <c r="L162" s="14">
        <v>3000</v>
      </c>
      <c r="M162" s="14"/>
      <c r="N162" s="14"/>
      <c r="O162" s="14"/>
      <c r="P162" s="14"/>
      <c r="Q162" s="91">
        <f>SUM(I162:P162)</f>
        <v>3000</v>
      </c>
    </row>
    <row r="163" spans="2:21" s="13" customFormat="1" x14ac:dyDescent="0.25">
      <c r="B163" s="35"/>
      <c r="C163" s="152" t="s">
        <v>1491</v>
      </c>
      <c r="D163" s="125"/>
      <c r="E163" s="72"/>
      <c r="F163" s="32"/>
      <c r="G163" s="33"/>
      <c r="H163" s="73"/>
      <c r="I163" s="181">
        <f>SUM(I164)</f>
        <v>0</v>
      </c>
      <c r="J163" s="181">
        <f t="shared" ref="J163:O163" si="39">SUM(J164)</f>
        <v>0</v>
      </c>
      <c r="K163" s="181">
        <f t="shared" si="39"/>
        <v>0</v>
      </c>
      <c r="L163" s="181">
        <f t="shared" si="39"/>
        <v>0</v>
      </c>
      <c r="M163" s="181">
        <f t="shared" si="39"/>
        <v>0</v>
      </c>
      <c r="N163" s="181">
        <f t="shared" si="39"/>
        <v>0</v>
      </c>
      <c r="O163" s="181">
        <f t="shared" si="39"/>
        <v>0</v>
      </c>
      <c r="P163" s="181">
        <f>SUM(P164)</f>
        <v>4870000</v>
      </c>
      <c r="Q163" s="181">
        <f>SUM(Q164)</f>
        <v>4870000</v>
      </c>
    </row>
    <row r="164" spans="2:21" s="13" customFormat="1" x14ac:dyDescent="0.25">
      <c r="B164" s="35"/>
      <c r="C164" s="1055" t="s">
        <v>253</v>
      </c>
      <c r="D164" s="1056" t="s">
        <v>1492</v>
      </c>
      <c r="E164" s="1057"/>
      <c r="F164" s="1058"/>
      <c r="G164" s="630"/>
      <c r="H164" s="631"/>
      <c r="I164" s="86">
        <f>SUM(I165:I190)</f>
        <v>0</v>
      </c>
      <c r="J164" s="86">
        <f t="shared" ref="J164:Q164" si="40">SUM(J165:J190)</f>
        <v>0</v>
      </c>
      <c r="K164" s="86">
        <f t="shared" si="40"/>
        <v>0</v>
      </c>
      <c r="L164" s="86">
        <f t="shared" si="40"/>
        <v>0</v>
      </c>
      <c r="M164" s="86">
        <f t="shared" si="40"/>
        <v>0</v>
      </c>
      <c r="N164" s="86">
        <f t="shared" si="40"/>
        <v>0</v>
      </c>
      <c r="O164" s="86">
        <f t="shared" si="40"/>
        <v>0</v>
      </c>
      <c r="P164" s="86">
        <f t="shared" si="40"/>
        <v>4870000</v>
      </c>
      <c r="Q164" s="86">
        <f t="shared" si="40"/>
        <v>4870000</v>
      </c>
    </row>
    <row r="165" spans="2:21" ht="110.25" x14ac:dyDescent="0.25">
      <c r="B165" s="1378"/>
      <c r="C165" s="199"/>
      <c r="D165" s="170">
        <v>20.100000000000001</v>
      </c>
      <c r="E165" s="123" t="s">
        <v>1655</v>
      </c>
      <c r="F165" s="14" t="s">
        <v>117</v>
      </c>
      <c r="G165" s="1380" t="s">
        <v>1632</v>
      </c>
      <c r="H165" s="143" t="s">
        <v>486</v>
      </c>
      <c r="I165" s="91"/>
      <c r="J165" s="91"/>
      <c r="K165" s="91"/>
      <c r="L165" s="91"/>
      <c r="M165" s="91"/>
      <c r="N165" s="91"/>
      <c r="O165" s="91"/>
      <c r="P165" s="91">
        <v>150000</v>
      </c>
      <c r="Q165" s="91">
        <f>SUM(I165:P165)</f>
        <v>150000</v>
      </c>
      <c r="U165" s="40"/>
    </row>
    <row r="166" spans="2:21" ht="63" x14ac:dyDescent="0.25">
      <c r="B166" s="1378"/>
      <c r="C166" s="199"/>
      <c r="D166" s="170">
        <v>20.2</v>
      </c>
      <c r="E166" s="123" t="s">
        <v>1608</v>
      </c>
      <c r="F166" s="14" t="s">
        <v>117</v>
      </c>
      <c r="G166" s="1380" t="s">
        <v>1633</v>
      </c>
      <c r="H166" s="143" t="s">
        <v>486</v>
      </c>
      <c r="I166" s="91"/>
      <c r="J166" s="91"/>
      <c r="K166" s="91"/>
      <c r="L166" s="91"/>
      <c r="M166" s="91"/>
      <c r="N166" s="91"/>
      <c r="O166" s="91"/>
      <c r="P166" s="91">
        <v>150000</v>
      </c>
      <c r="Q166" s="91">
        <f t="shared" ref="Q166:Q190" si="41">SUM(I166:P166)</f>
        <v>150000</v>
      </c>
    </row>
    <row r="167" spans="2:21" ht="78.75" x14ac:dyDescent="0.25">
      <c r="B167" s="1378"/>
      <c r="C167" s="199"/>
      <c r="D167" s="170">
        <v>20.3</v>
      </c>
      <c r="E167" s="123" t="s">
        <v>1609</v>
      </c>
      <c r="F167" s="14" t="s">
        <v>117</v>
      </c>
      <c r="G167" s="1380" t="s">
        <v>1634</v>
      </c>
      <c r="H167" s="143" t="s">
        <v>486</v>
      </c>
      <c r="I167" s="91"/>
      <c r="J167" s="91"/>
      <c r="K167" s="91"/>
      <c r="L167" s="91"/>
      <c r="M167" s="91"/>
      <c r="N167" s="91"/>
      <c r="O167" s="91"/>
      <c r="P167" s="91">
        <v>300000</v>
      </c>
      <c r="Q167" s="91">
        <f t="shared" si="41"/>
        <v>300000</v>
      </c>
    </row>
    <row r="168" spans="2:21" ht="47.25" x14ac:dyDescent="0.25">
      <c r="B168" s="1379"/>
      <c r="C168" s="199"/>
      <c r="D168" s="170">
        <v>20.399999999999999</v>
      </c>
      <c r="E168" s="111" t="s">
        <v>1610</v>
      </c>
      <c r="F168" s="14" t="s">
        <v>117</v>
      </c>
      <c r="G168" s="1381" t="s">
        <v>1635</v>
      </c>
      <c r="H168" s="143" t="s">
        <v>486</v>
      </c>
      <c r="I168" s="91"/>
      <c r="J168" s="91"/>
      <c r="K168" s="91"/>
      <c r="L168" s="91"/>
      <c r="M168" s="91"/>
      <c r="N168" s="91"/>
      <c r="O168" s="91"/>
      <c r="P168" s="91">
        <v>250000</v>
      </c>
      <c r="Q168" s="91">
        <f t="shared" si="41"/>
        <v>250000</v>
      </c>
    </row>
    <row r="169" spans="2:21" ht="78.75" x14ac:dyDescent="0.25">
      <c r="B169" s="1378"/>
      <c r="C169" s="207"/>
      <c r="D169" s="202">
        <v>20.5</v>
      </c>
      <c r="E169" s="37" t="s">
        <v>1611</v>
      </c>
      <c r="F169" s="29" t="s">
        <v>117</v>
      </c>
      <c r="G169" s="1383" t="s">
        <v>1636</v>
      </c>
      <c r="H169" s="634" t="s">
        <v>486</v>
      </c>
      <c r="I169" s="692"/>
      <c r="J169" s="692"/>
      <c r="K169" s="692"/>
      <c r="L169" s="692"/>
      <c r="M169" s="692"/>
      <c r="N169" s="692"/>
      <c r="O169" s="692"/>
      <c r="P169" s="692">
        <v>300000</v>
      </c>
      <c r="Q169" s="692">
        <f t="shared" si="41"/>
        <v>300000</v>
      </c>
    </row>
    <row r="170" spans="2:21" ht="78.75" x14ac:dyDescent="0.25">
      <c r="B170" s="1378"/>
      <c r="C170" s="199"/>
      <c r="D170" s="170">
        <v>20.6</v>
      </c>
      <c r="E170" s="123" t="s">
        <v>1612</v>
      </c>
      <c r="F170" s="14" t="s">
        <v>117</v>
      </c>
      <c r="G170" s="1380" t="s">
        <v>1637</v>
      </c>
      <c r="H170" s="143" t="s">
        <v>486</v>
      </c>
      <c r="I170" s="91"/>
      <c r="J170" s="91"/>
      <c r="K170" s="91"/>
      <c r="L170" s="91"/>
      <c r="M170" s="91"/>
      <c r="N170" s="91"/>
      <c r="O170" s="91"/>
      <c r="P170" s="91">
        <v>150000</v>
      </c>
      <c r="Q170" s="91">
        <f t="shared" si="41"/>
        <v>150000</v>
      </c>
    </row>
    <row r="171" spans="2:21" ht="66" customHeight="1" x14ac:dyDescent="0.25">
      <c r="B171" s="1378"/>
      <c r="C171" s="199"/>
      <c r="D171" s="170">
        <v>20.7</v>
      </c>
      <c r="E171" s="111" t="s">
        <v>1613</v>
      </c>
      <c r="F171" s="14" t="s">
        <v>117</v>
      </c>
      <c r="G171" s="1380" t="s">
        <v>1648</v>
      </c>
      <c r="H171" s="143" t="s">
        <v>486</v>
      </c>
      <c r="I171" s="91"/>
      <c r="J171" s="91"/>
      <c r="K171" s="91"/>
      <c r="L171" s="91"/>
      <c r="M171" s="91"/>
      <c r="N171" s="91"/>
      <c r="O171" s="91"/>
      <c r="P171" s="91">
        <v>200000</v>
      </c>
      <c r="Q171" s="91">
        <f t="shared" si="41"/>
        <v>200000</v>
      </c>
    </row>
    <row r="172" spans="2:21" ht="94.5" x14ac:dyDescent="0.25">
      <c r="B172" s="1378"/>
      <c r="C172" s="199"/>
      <c r="D172" s="170">
        <v>20.8</v>
      </c>
      <c r="E172" s="123" t="s">
        <v>1614</v>
      </c>
      <c r="F172" s="14" t="s">
        <v>117</v>
      </c>
      <c r="G172" s="1380" t="s">
        <v>1638</v>
      </c>
      <c r="H172" s="143" t="s">
        <v>486</v>
      </c>
      <c r="I172" s="91"/>
      <c r="J172" s="91"/>
      <c r="K172" s="91"/>
      <c r="L172" s="91"/>
      <c r="M172" s="91"/>
      <c r="N172" s="91"/>
      <c r="O172" s="91"/>
      <c r="P172" s="91">
        <v>200000</v>
      </c>
      <c r="Q172" s="91">
        <f t="shared" si="41"/>
        <v>200000</v>
      </c>
    </row>
    <row r="173" spans="2:21" ht="79.5" customHeight="1" x14ac:dyDescent="0.25">
      <c r="B173" s="1379"/>
      <c r="C173" s="199"/>
      <c r="D173" s="170">
        <v>20.9</v>
      </c>
      <c r="E173" s="123" t="s">
        <v>1615</v>
      </c>
      <c r="F173" s="14" t="s">
        <v>117</v>
      </c>
      <c r="G173" s="1380" t="s">
        <v>1639</v>
      </c>
      <c r="H173" s="143" t="s">
        <v>486</v>
      </c>
      <c r="I173" s="91"/>
      <c r="J173" s="91"/>
      <c r="K173" s="91"/>
      <c r="L173" s="91"/>
      <c r="M173" s="91"/>
      <c r="N173" s="91"/>
      <c r="O173" s="91"/>
      <c r="P173" s="91">
        <v>200000</v>
      </c>
      <c r="Q173" s="91">
        <f t="shared" si="41"/>
        <v>200000</v>
      </c>
    </row>
    <row r="174" spans="2:21" ht="94.5" x14ac:dyDescent="0.25">
      <c r="B174" s="1378"/>
      <c r="C174" s="207"/>
      <c r="D174" s="1382">
        <v>20.100000000000001</v>
      </c>
      <c r="E174" s="37" t="s">
        <v>1616</v>
      </c>
      <c r="F174" s="29" t="s">
        <v>117</v>
      </c>
      <c r="G174" s="1383" t="s">
        <v>1640</v>
      </c>
      <c r="H174" s="634" t="s">
        <v>486</v>
      </c>
      <c r="I174" s="692"/>
      <c r="J174" s="692"/>
      <c r="K174" s="692"/>
      <c r="L174" s="692"/>
      <c r="M174" s="692"/>
      <c r="N174" s="692"/>
      <c r="O174" s="692"/>
      <c r="P174" s="692">
        <v>400000</v>
      </c>
      <c r="Q174" s="692">
        <f t="shared" si="41"/>
        <v>400000</v>
      </c>
    </row>
    <row r="175" spans="2:21" ht="110.25" customHeight="1" x14ac:dyDescent="0.25">
      <c r="B175" s="1378"/>
      <c r="C175" s="199"/>
      <c r="D175" s="170">
        <v>20.11</v>
      </c>
      <c r="E175" s="123" t="s">
        <v>1617</v>
      </c>
      <c r="F175" s="14" t="s">
        <v>117</v>
      </c>
      <c r="G175" s="1380" t="s">
        <v>1641</v>
      </c>
      <c r="H175" s="143" t="s">
        <v>486</v>
      </c>
      <c r="I175" s="91"/>
      <c r="J175" s="91"/>
      <c r="K175" s="91"/>
      <c r="L175" s="91"/>
      <c r="M175" s="91"/>
      <c r="N175" s="91"/>
      <c r="O175" s="91"/>
      <c r="P175" s="91">
        <v>200000</v>
      </c>
      <c r="Q175" s="91">
        <f t="shared" si="41"/>
        <v>200000</v>
      </c>
    </row>
    <row r="176" spans="2:21" ht="110.25" x14ac:dyDescent="0.25">
      <c r="B176" s="1378"/>
      <c r="C176" s="199"/>
      <c r="D176" s="1229">
        <v>20.12</v>
      </c>
      <c r="E176" s="123" t="s">
        <v>1618</v>
      </c>
      <c r="F176" s="14" t="s">
        <v>117</v>
      </c>
      <c r="G176" s="1380" t="s">
        <v>1642</v>
      </c>
      <c r="H176" s="143" t="s">
        <v>486</v>
      </c>
      <c r="I176" s="91"/>
      <c r="J176" s="91"/>
      <c r="K176" s="91"/>
      <c r="L176" s="91"/>
      <c r="M176" s="91"/>
      <c r="N176" s="91"/>
      <c r="O176" s="91"/>
      <c r="P176" s="91">
        <v>200000</v>
      </c>
      <c r="Q176" s="91">
        <f t="shared" si="41"/>
        <v>200000</v>
      </c>
    </row>
    <row r="177" spans="2:17" ht="50.25" customHeight="1" x14ac:dyDescent="0.25">
      <c r="B177" s="1378"/>
      <c r="C177" s="199"/>
      <c r="D177" s="170">
        <v>20.13</v>
      </c>
      <c r="E177" s="123" t="s">
        <v>1619</v>
      </c>
      <c r="F177" s="14" t="s">
        <v>117</v>
      </c>
      <c r="G177" s="1380" t="s">
        <v>1643</v>
      </c>
      <c r="H177" s="143" t="s">
        <v>486</v>
      </c>
      <c r="I177" s="91"/>
      <c r="J177" s="91"/>
      <c r="K177" s="91"/>
      <c r="L177" s="91"/>
      <c r="M177" s="91"/>
      <c r="N177" s="91"/>
      <c r="O177" s="91"/>
      <c r="P177" s="91">
        <v>350000</v>
      </c>
      <c r="Q177" s="91">
        <f t="shared" si="41"/>
        <v>350000</v>
      </c>
    </row>
    <row r="178" spans="2:17" ht="65.25" customHeight="1" x14ac:dyDescent="0.25">
      <c r="B178" s="1379"/>
      <c r="C178" s="199"/>
      <c r="D178" s="1229">
        <v>20.14</v>
      </c>
      <c r="E178" s="123" t="s">
        <v>1620</v>
      </c>
      <c r="F178" s="14" t="s">
        <v>117</v>
      </c>
      <c r="G178" s="1380" t="s">
        <v>1644</v>
      </c>
      <c r="H178" s="143" t="s">
        <v>486</v>
      </c>
      <c r="I178" s="150"/>
      <c r="J178" s="150"/>
      <c r="K178" s="150"/>
      <c r="L178" s="150"/>
      <c r="M178" s="150"/>
      <c r="N178" s="150"/>
      <c r="O178" s="150"/>
      <c r="P178" s="150">
        <v>300000</v>
      </c>
      <c r="Q178" s="91">
        <f t="shared" si="41"/>
        <v>300000</v>
      </c>
    </row>
    <row r="179" spans="2:17" ht="63" x14ac:dyDescent="0.25">
      <c r="B179" s="1378"/>
      <c r="C179" s="207"/>
      <c r="D179" s="202">
        <v>20.149999999999999</v>
      </c>
      <c r="E179" s="37" t="s">
        <v>1621</v>
      </c>
      <c r="F179" s="29" t="s">
        <v>117</v>
      </c>
      <c r="G179" s="1383" t="s">
        <v>1645</v>
      </c>
      <c r="H179" s="634" t="s">
        <v>486</v>
      </c>
      <c r="I179" s="692"/>
      <c r="J179" s="692"/>
      <c r="K179" s="692"/>
      <c r="L179" s="692"/>
      <c r="M179" s="692"/>
      <c r="N179" s="692"/>
      <c r="O179" s="692"/>
      <c r="P179" s="692">
        <v>100000</v>
      </c>
      <c r="Q179" s="692">
        <f t="shared" si="41"/>
        <v>100000</v>
      </c>
    </row>
    <row r="180" spans="2:17" ht="63" x14ac:dyDescent="0.25">
      <c r="B180" s="1378"/>
      <c r="C180" s="199"/>
      <c r="D180" s="1229">
        <v>20.16</v>
      </c>
      <c r="E180" s="123" t="s">
        <v>1622</v>
      </c>
      <c r="F180" s="14" t="s">
        <v>117</v>
      </c>
      <c r="G180" s="1380" t="s">
        <v>1646</v>
      </c>
      <c r="H180" s="143" t="s">
        <v>486</v>
      </c>
      <c r="I180" s="91"/>
      <c r="J180" s="91"/>
      <c r="K180" s="91"/>
      <c r="L180" s="91"/>
      <c r="M180" s="91"/>
      <c r="N180" s="91"/>
      <c r="O180" s="91"/>
      <c r="P180" s="91">
        <v>150000</v>
      </c>
      <c r="Q180" s="91">
        <f t="shared" si="41"/>
        <v>150000</v>
      </c>
    </row>
    <row r="181" spans="2:17" ht="63" x14ac:dyDescent="0.25">
      <c r="B181" s="1378"/>
      <c r="C181" s="199"/>
      <c r="D181" s="170">
        <v>20.170000000000002</v>
      </c>
      <c r="E181" s="123" t="s">
        <v>476</v>
      </c>
      <c r="F181" s="14" t="s">
        <v>117</v>
      </c>
      <c r="G181" s="1380" t="s">
        <v>1646</v>
      </c>
      <c r="H181" s="143" t="s">
        <v>486</v>
      </c>
      <c r="I181" s="91"/>
      <c r="J181" s="91"/>
      <c r="K181" s="91"/>
      <c r="L181" s="91"/>
      <c r="M181" s="91"/>
      <c r="N181" s="91"/>
      <c r="O181" s="91"/>
      <c r="P181" s="91">
        <v>150000</v>
      </c>
      <c r="Q181" s="91">
        <f t="shared" si="41"/>
        <v>150000</v>
      </c>
    </row>
    <row r="182" spans="2:17" ht="112.5" customHeight="1" x14ac:dyDescent="0.25">
      <c r="B182" s="1378"/>
      <c r="C182" s="199"/>
      <c r="D182" s="1229">
        <v>20.18</v>
      </c>
      <c r="E182" s="123" t="s">
        <v>1623</v>
      </c>
      <c r="F182" s="14" t="s">
        <v>117</v>
      </c>
      <c r="G182" s="1380" t="s">
        <v>1647</v>
      </c>
      <c r="H182" s="143" t="s">
        <v>486</v>
      </c>
      <c r="I182" s="91"/>
      <c r="J182" s="91"/>
      <c r="K182" s="91"/>
      <c r="L182" s="91"/>
      <c r="M182" s="91"/>
      <c r="N182" s="91"/>
      <c r="O182" s="91"/>
      <c r="P182" s="91">
        <v>50000</v>
      </c>
      <c r="Q182" s="91">
        <f t="shared" si="41"/>
        <v>50000</v>
      </c>
    </row>
    <row r="183" spans="2:17" ht="112.5" customHeight="1" x14ac:dyDescent="0.25">
      <c r="B183" s="1379"/>
      <c r="C183" s="199"/>
      <c r="D183" s="170">
        <v>20.190000000000001</v>
      </c>
      <c r="E183" s="123" t="s">
        <v>1624</v>
      </c>
      <c r="F183" s="14" t="s">
        <v>117</v>
      </c>
      <c r="G183" s="1380" t="s">
        <v>1647</v>
      </c>
      <c r="H183" s="143" t="s">
        <v>486</v>
      </c>
      <c r="I183" s="91"/>
      <c r="J183" s="91"/>
      <c r="K183" s="91"/>
      <c r="L183" s="91"/>
      <c r="M183" s="91"/>
      <c r="N183" s="91"/>
      <c r="O183" s="91"/>
      <c r="P183" s="91">
        <v>50000</v>
      </c>
      <c r="Q183" s="91">
        <f t="shared" si="41"/>
        <v>50000</v>
      </c>
    </row>
    <row r="184" spans="2:17" ht="78.75" x14ac:dyDescent="0.25">
      <c r="B184" s="1378"/>
      <c r="C184" s="207"/>
      <c r="D184" s="1382">
        <v>20.2</v>
      </c>
      <c r="E184" s="37" t="s">
        <v>1625</v>
      </c>
      <c r="F184" s="29" t="s">
        <v>117</v>
      </c>
      <c r="G184" s="1383" t="s">
        <v>1647</v>
      </c>
      <c r="H184" s="634" t="s">
        <v>486</v>
      </c>
      <c r="I184" s="692"/>
      <c r="J184" s="692"/>
      <c r="K184" s="692"/>
      <c r="L184" s="692"/>
      <c r="M184" s="692"/>
      <c r="N184" s="692"/>
      <c r="O184" s="692"/>
      <c r="P184" s="692">
        <v>50000</v>
      </c>
      <c r="Q184" s="692">
        <f t="shared" si="41"/>
        <v>50000</v>
      </c>
    </row>
    <row r="185" spans="2:17" ht="78.75" x14ac:dyDescent="0.25">
      <c r="B185" s="1378"/>
      <c r="C185" s="199"/>
      <c r="D185" s="170">
        <v>20.21</v>
      </c>
      <c r="E185" s="123" t="s">
        <v>1626</v>
      </c>
      <c r="F185" s="14" t="s">
        <v>117</v>
      </c>
      <c r="G185" s="1380" t="s">
        <v>1647</v>
      </c>
      <c r="H185" s="143" t="s">
        <v>486</v>
      </c>
      <c r="I185" s="91"/>
      <c r="J185" s="91"/>
      <c r="K185" s="91"/>
      <c r="L185" s="91"/>
      <c r="M185" s="91"/>
      <c r="N185" s="91"/>
      <c r="O185" s="91"/>
      <c r="P185" s="91">
        <v>50000</v>
      </c>
      <c r="Q185" s="91">
        <f t="shared" si="41"/>
        <v>50000</v>
      </c>
    </row>
    <row r="186" spans="2:17" ht="126" x14ac:dyDescent="0.25">
      <c r="B186" s="1378"/>
      <c r="C186" s="199"/>
      <c r="D186" s="1229">
        <v>20.22</v>
      </c>
      <c r="E186" s="123" t="s">
        <v>1627</v>
      </c>
      <c r="F186" s="14" t="s">
        <v>117</v>
      </c>
      <c r="G186" s="1380" t="s">
        <v>1642</v>
      </c>
      <c r="H186" s="143" t="s">
        <v>486</v>
      </c>
      <c r="I186" s="91"/>
      <c r="J186" s="91"/>
      <c r="K186" s="91"/>
      <c r="L186" s="91"/>
      <c r="M186" s="91"/>
      <c r="N186" s="91"/>
      <c r="O186" s="91"/>
      <c r="P186" s="91">
        <v>100000</v>
      </c>
      <c r="Q186" s="91">
        <f t="shared" si="41"/>
        <v>100000</v>
      </c>
    </row>
    <row r="187" spans="2:17" ht="110.25" x14ac:dyDescent="0.25">
      <c r="B187" s="1379"/>
      <c r="C187" s="199"/>
      <c r="D187" s="170">
        <v>20.23</v>
      </c>
      <c r="E187" s="123" t="s">
        <v>1628</v>
      </c>
      <c r="F187" s="14" t="s">
        <v>117</v>
      </c>
      <c r="G187" s="1380" t="s">
        <v>1642</v>
      </c>
      <c r="H187" s="143" t="s">
        <v>486</v>
      </c>
      <c r="I187" s="91"/>
      <c r="J187" s="91"/>
      <c r="K187" s="91"/>
      <c r="L187" s="91"/>
      <c r="M187" s="91"/>
      <c r="N187" s="91"/>
      <c r="O187" s="91"/>
      <c r="P187" s="91">
        <v>100000</v>
      </c>
      <c r="Q187" s="91">
        <f t="shared" si="41"/>
        <v>100000</v>
      </c>
    </row>
    <row r="188" spans="2:17" ht="126" x14ac:dyDescent="0.25">
      <c r="B188" s="1378"/>
      <c r="C188" s="207"/>
      <c r="D188" s="1382">
        <v>20.239999999999998</v>
      </c>
      <c r="E188" s="37" t="s">
        <v>1629</v>
      </c>
      <c r="F188" s="29" t="s">
        <v>117</v>
      </c>
      <c r="G188" s="1383" t="s">
        <v>1642</v>
      </c>
      <c r="H188" s="634" t="s">
        <v>486</v>
      </c>
      <c r="I188" s="692"/>
      <c r="J188" s="692"/>
      <c r="K188" s="692"/>
      <c r="L188" s="692"/>
      <c r="M188" s="692"/>
      <c r="N188" s="692"/>
      <c r="O188" s="692"/>
      <c r="P188" s="692">
        <v>100000</v>
      </c>
      <c r="Q188" s="692">
        <f t="shared" si="41"/>
        <v>100000</v>
      </c>
    </row>
    <row r="189" spans="2:17" ht="47.25" x14ac:dyDescent="0.25">
      <c r="B189" s="1378"/>
      <c r="C189" s="199"/>
      <c r="D189" s="170">
        <v>20.25</v>
      </c>
      <c r="E189" s="123" t="s">
        <v>1630</v>
      </c>
      <c r="F189" s="14" t="s">
        <v>117</v>
      </c>
      <c r="G189" s="1380" t="s">
        <v>1642</v>
      </c>
      <c r="H189" s="143" t="s">
        <v>486</v>
      </c>
      <c r="I189" s="91"/>
      <c r="J189" s="91"/>
      <c r="K189" s="91"/>
      <c r="L189" s="91"/>
      <c r="M189" s="91"/>
      <c r="N189" s="91"/>
      <c r="O189" s="91"/>
      <c r="P189" s="91">
        <v>320000</v>
      </c>
      <c r="Q189" s="91">
        <f t="shared" si="41"/>
        <v>320000</v>
      </c>
    </row>
    <row r="190" spans="2:17" ht="141.75" x14ac:dyDescent="0.25">
      <c r="B190" s="1379"/>
      <c r="C190" s="199"/>
      <c r="D190" s="1229">
        <v>20.260000000000002</v>
      </c>
      <c r="E190" s="123" t="s">
        <v>1631</v>
      </c>
      <c r="F190" s="14" t="s">
        <v>117</v>
      </c>
      <c r="G190" s="1380" t="s">
        <v>1640</v>
      </c>
      <c r="H190" s="143" t="s">
        <v>486</v>
      </c>
      <c r="I190" s="91"/>
      <c r="J190" s="91"/>
      <c r="K190" s="91"/>
      <c r="L190" s="91"/>
      <c r="M190" s="91"/>
      <c r="N190" s="91"/>
      <c r="O190" s="91"/>
      <c r="P190" s="91">
        <v>300000</v>
      </c>
      <c r="Q190" s="91">
        <f t="shared" si="41"/>
        <v>300000</v>
      </c>
    </row>
  </sheetData>
  <mergeCells count="3">
    <mergeCell ref="B1:Q1"/>
    <mergeCell ref="C3:E3"/>
    <mergeCell ref="B4:E4"/>
  </mergeCells>
  <pageMargins left="0.78740157480314965" right="0.5118110236220472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229"/>
  <sheetViews>
    <sheetView topLeftCell="A196" zoomScaleNormal="100" workbookViewId="0">
      <selection activeCell="E101" sqref="E101"/>
    </sheetView>
  </sheetViews>
  <sheetFormatPr defaultColWidth="9" defaultRowHeight="18.75" x14ac:dyDescent="0.3"/>
  <cols>
    <col min="1" max="1" width="1.75" style="1" customWidth="1"/>
    <col min="2" max="2" width="7.375" style="5" hidden="1" customWidth="1"/>
    <col min="3" max="3" width="3.25" style="6" customWidth="1"/>
    <col min="4" max="4" width="5.625" style="6" customWidth="1"/>
    <col min="5" max="5" width="35.75" style="3" customWidth="1"/>
    <col min="6" max="6" width="6.375" style="6" hidden="1" customWidth="1"/>
    <col min="7" max="7" width="13.875" style="4" customWidth="1"/>
    <col min="8" max="8" width="11.875" style="7" customWidth="1"/>
    <col min="9" max="9" width="7.375" style="92" hidden="1" customWidth="1"/>
    <col min="10" max="10" width="7.75" style="92" hidden="1" customWidth="1"/>
    <col min="11" max="12" width="11" style="92" hidden="1" customWidth="1"/>
    <col min="13" max="13" width="6.25" style="92" hidden="1" customWidth="1"/>
    <col min="14" max="14" width="10.25" style="92" hidden="1" customWidth="1"/>
    <col min="15" max="15" width="11.25" style="92" hidden="1" customWidth="1"/>
    <col min="16" max="16" width="9.5" style="92" hidden="1" customWidth="1"/>
    <col min="17" max="17" width="10.375" style="92" customWidth="1"/>
    <col min="18" max="16384" width="9" style="1"/>
  </cols>
  <sheetData>
    <row r="1" spans="1:18" ht="6.75" customHeight="1" thickBot="1" x14ac:dyDescent="0.35">
      <c r="B1" s="1"/>
      <c r="C1" s="228"/>
      <c r="D1" s="229"/>
      <c r="E1" s="230"/>
      <c r="F1" s="231"/>
      <c r="G1" s="185"/>
      <c r="H1" s="232"/>
      <c r="I1" s="233"/>
      <c r="J1" s="233"/>
      <c r="K1" s="233"/>
      <c r="L1" s="233"/>
      <c r="M1" s="233"/>
      <c r="N1" s="233"/>
      <c r="O1" s="233"/>
      <c r="P1" s="234"/>
      <c r="Q1" s="1"/>
    </row>
    <row r="2" spans="1:18" s="235" customFormat="1" ht="18.75" customHeight="1" thickTop="1" thickBot="1" x14ac:dyDescent="0.35">
      <c r="B2" s="236"/>
      <c r="C2" s="237"/>
      <c r="D2" s="237"/>
      <c r="E2" s="237"/>
      <c r="F2" s="237"/>
      <c r="G2" s="1652" t="s">
        <v>1659</v>
      </c>
      <c r="H2" s="1653"/>
      <c r="I2" s="1653"/>
      <c r="J2" s="1653"/>
      <c r="K2" s="1653"/>
      <c r="L2" s="1653"/>
      <c r="M2" s="1653"/>
      <c r="N2" s="1653"/>
      <c r="O2" s="1653"/>
      <c r="P2" s="1653"/>
      <c r="Q2" s="1654"/>
    </row>
    <row r="3" spans="1:18" s="235" customFormat="1" ht="19.5" thickTop="1" x14ac:dyDescent="0.3">
      <c r="B3" s="238"/>
      <c r="C3" s="237" t="s">
        <v>451</v>
      </c>
      <c r="D3" s="237"/>
      <c r="E3" s="237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239"/>
    </row>
    <row r="4" spans="1:18" x14ac:dyDescent="0.3">
      <c r="B4" s="238"/>
      <c r="C4" s="237" t="s">
        <v>452</v>
      </c>
      <c r="D4" s="237"/>
      <c r="E4" s="237"/>
      <c r="F4" s="240"/>
      <c r="G4" s="241"/>
      <c r="H4" s="242"/>
      <c r="I4" s="240"/>
      <c r="J4" s="240"/>
      <c r="K4" s="240"/>
      <c r="L4" s="240"/>
      <c r="M4" s="240"/>
      <c r="N4" s="240"/>
      <c r="O4" s="240"/>
      <c r="P4" s="243"/>
      <c r="Q4" s="1"/>
    </row>
    <row r="5" spans="1:18" s="235" customFormat="1" x14ac:dyDescent="0.3">
      <c r="B5" s="238"/>
      <c r="C5" s="237" t="s">
        <v>145</v>
      </c>
      <c r="D5" s="237"/>
      <c r="E5" s="237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239"/>
    </row>
    <row r="6" spans="1:18" x14ac:dyDescent="0.3">
      <c r="B6" s="244"/>
      <c r="C6" s="5" t="s">
        <v>144</v>
      </c>
      <c r="D6" s="5"/>
      <c r="E6" s="5"/>
      <c r="F6" s="240"/>
      <c r="G6" s="241"/>
      <c r="H6" s="242"/>
      <c r="I6" s="240"/>
      <c r="J6" s="240"/>
      <c r="K6" s="240"/>
      <c r="L6" s="240"/>
      <c r="M6" s="240"/>
      <c r="N6" s="240"/>
      <c r="O6" s="240"/>
      <c r="P6" s="243"/>
      <c r="Q6" s="1"/>
    </row>
    <row r="7" spans="1:18" s="235" customFormat="1" x14ac:dyDescent="0.3">
      <c r="B7" s="244"/>
      <c r="C7" s="153" t="s">
        <v>143</v>
      </c>
      <c r="D7" s="153"/>
      <c r="E7" s="153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239"/>
    </row>
    <row r="8" spans="1:18" x14ac:dyDescent="0.3">
      <c r="B8" s="244"/>
      <c r="C8" s="153" t="s">
        <v>142</v>
      </c>
      <c r="D8" s="153"/>
      <c r="E8" s="153"/>
      <c r="F8" s="240"/>
      <c r="G8" s="241"/>
      <c r="H8" s="242"/>
      <c r="I8" s="240"/>
      <c r="J8" s="240"/>
      <c r="K8" s="240"/>
      <c r="L8" s="240"/>
      <c r="M8" s="240"/>
      <c r="N8" s="240"/>
      <c r="O8" s="240"/>
      <c r="P8" s="243"/>
      <c r="Q8" s="1"/>
    </row>
    <row r="9" spans="1:18" s="235" customFormat="1" x14ac:dyDescent="0.3">
      <c r="B9" s="244"/>
      <c r="C9" s="153" t="s">
        <v>453</v>
      </c>
      <c r="D9" s="153"/>
      <c r="E9" s="153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239"/>
    </row>
    <row r="10" spans="1:18" x14ac:dyDescent="0.3">
      <c r="B10" s="244"/>
      <c r="C10" s="153" t="s">
        <v>140</v>
      </c>
      <c r="D10" s="153"/>
      <c r="E10" s="153"/>
      <c r="F10" s="240"/>
      <c r="G10" s="241"/>
      <c r="H10" s="242"/>
      <c r="I10" s="240"/>
      <c r="J10" s="240"/>
      <c r="K10" s="240"/>
      <c r="L10" s="240"/>
      <c r="M10" s="240"/>
      <c r="N10" s="240"/>
      <c r="O10" s="240"/>
      <c r="P10" s="243"/>
      <c r="Q10" s="1"/>
      <c r="R10" s="211"/>
    </row>
    <row r="11" spans="1:18" s="235" customFormat="1" x14ac:dyDescent="0.3">
      <c r="B11" s="244"/>
      <c r="C11" s="153" t="s">
        <v>139</v>
      </c>
      <c r="D11" s="153"/>
      <c r="E11" s="153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239"/>
    </row>
    <row r="12" spans="1:18" x14ac:dyDescent="0.3">
      <c r="B12" s="244"/>
      <c r="C12" s="153" t="s">
        <v>138</v>
      </c>
      <c r="D12" s="153"/>
      <c r="E12" s="153"/>
      <c r="F12" s="240"/>
      <c r="G12" s="241"/>
      <c r="H12" s="242"/>
      <c r="I12" s="240"/>
      <c r="J12" s="240"/>
      <c r="K12" s="240"/>
      <c r="L12" s="240"/>
      <c r="M12" s="240"/>
      <c r="N12" s="240"/>
      <c r="O12" s="240"/>
      <c r="P12" s="243"/>
      <c r="Q12" s="1"/>
    </row>
    <row r="13" spans="1:18" s="235" customFormat="1" x14ac:dyDescent="0.3">
      <c r="B13" s="244"/>
      <c r="C13" s="153" t="s">
        <v>137</v>
      </c>
      <c r="D13" s="153"/>
      <c r="E13" s="153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239"/>
    </row>
    <row r="14" spans="1:18" s="175" customFormat="1" x14ac:dyDescent="0.3">
      <c r="B14" s="238"/>
      <c r="C14" s="245" t="s">
        <v>136</v>
      </c>
      <c r="D14" s="245"/>
      <c r="E14" s="245"/>
      <c r="F14" s="240"/>
      <c r="G14" s="241"/>
      <c r="H14" s="246"/>
      <c r="I14" s="240"/>
      <c r="J14" s="240"/>
      <c r="K14" s="240"/>
      <c r="L14" s="240"/>
      <c r="M14" s="240"/>
      <c r="N14" s="240"/>
      <c r="O14" s="240"/>
      <c r="P14" s="243"/>
    </row>
    <row r="15" spans="1:18" x14ac:dyDescent="0.3">
      <c r="B15" s="244"/>
      <c r="C15" s="240"/>
      <c r="D15" s="240"/>
      <c r="E15" s="246"/>
      <c r="F15" s="247"/>
      <c r="G15" s="241"/>
      <c r="H15" s="4"/>
      <c r="I15" s="240"/>
      <c r="J15" s="240"/>
      <c r="K15" s="240"/>
      <c r="L15" s="240"/>
      <c r="M15" s="240"/>
      <c r="N15" s="240"/>
      <c r="O15" s="240"/>
      <c r="P15" s="240"/>
      <c r="Q15" s="240"/>
    </row>
    <row r="16" spans="1:18" s="149" customFormat="1" ht="33" customHeight="1" x14ac:dyDescent="0.2">
      <c r="A16" s="1421"/>
      <c r="B16" s="1389" t="s">
        <v>38</v>
      </c>
      <c r="C16" s="1694" t="s">
        <v>40</v>
      </c>
      <c r="D16" s="1694"/>
      <c r="E16" s="1694"/>
      <c r="F16" s="248" t="s">
        <v>36</v>
      </c>
      <c r="G16" s="249" t="s">
        <v>39</v>
      </c>
      <c r="H16" s="399" t="s">
        <v>9</v>
      </c>
      <c r="I16" s="251" t="s">
        <v>10</v>
      </c>
      <c r="J16" s="252" t="s">
        <v>11</v>
      </c>
      <c r="K16" s="252" t="s">
        <v>12</v>
      </c>
      <c r="L16" s="252" t="s">
        <v>13</v>
      </c>
      <c r="M16" s="252" t="s">
        <v>14</v>
      </c>
      <c r="N16" s="252" t="s">
        <v>168</v>
      </c>
      <c r="O16" s="252" t="s">
        <v>18</v>
      </c>
      <c r="P16" s="252" t="s">
        <v>92</v>
      </c>
      <c r="Q16" s="251" t="s">
        <v>113</v>
      </c>
    </row>
    <row r="17" spans="1:20" s="1330" customFormat="1" x14ac:dyDescent="0.3">
      <c r="A17" s="1121"/>
      <c r="B17" s="1695" t="s">
        <v>284</v>
      </c>
      <c r="C17" s="1696"/>
      <c r="D17" s="1696"/>
      <c r="E17" s="1697"/>
      <c r="F17" s="1396"/>
      <c r="G17" s="1397"/>
      <c r="H17" s="1412"/>
      <c r="I17" s="1398">
        <f>SUM(I18+I121+I134+I144+I150+I176)</f>
        <v>0</v>
      </c>
      <c r="J17" s="1414">
        <f t="shared" ref="J17:Q17" si="0">SUM(J18+J121+J134+J144+J150+J176)</f>
        <v>192900</v>
      </c>
      <c r="K17" s="1398">
        <f t="shared" si="0"/>
        <v>592657</v>
      </c>
      <c r="L17" s="1398">
        <f t="shared" si="0"/>
        <v>2755583</v>
      </c>
      <c r="M17" s="1398">
        <f t="shared" si="0"/>
        <v>0</v>
      </c>
      <c r="N17" s="1398">
        <f t="shared" si="0"/>
        <v>246960</v>
      </c>
      <c r="O17" s="1399">
        <f t="shared" si="0"/>
        <v>321000</v>
      </c>
      <c r="P17" s="1386">
        <f t="shared" si="0"/>
        <v>4870000</v>
      </c>
      <c r="Q17" s="1399">
        <f t="shared" si="0"/>
        <v>8979100</v>
      </c>
      <c r="S17" s="1390"/>
      <c r="T17" s="1391"/>
    </row>
    <row r="18" spans="1:20" s="211" customFormat="1" x14ac:dyDescent="0.3">
      <c r="A18" s="219"/>
      <c r="B18" s="1400" t="s">
        <v>449</v>
      </c>
      <c r="C18" s="271" t="s">
        <v>15</v>
      </c>
      <c r="D18" s="272"/>
      <c r="E18" s="441"/>
      <c r="F18" s="345"/>
      <c r="G18" s="346"/>
      <c r="H18" s="273"/>
      <c r="I18" s="1406">
        <f>SUM(I19+I32+I34+I37+I40+I46+I78+I98+I112)</f>
        <v>0</v>
      </c>
      <c r="J18" s="1415">
        <f t="shared" ref="J18:Q18" si="1">SUM(J19+J32+J34+J37+J40+J46+J78+J98+J112)</f>
        <v>168600</v>
      </c>
      <c r="K18" s="1406">
        <f t="shared" si="1"/>
        <v>493047</v>
      </c>
      <c r="L18" s="1406">
        <f t="shared" si="1"/>
        <v>1640142</v>
      </c>
      <c r="M18" s="1406">
        <f t="shared" si="1"/>
        <v>0</v>
      </c>
      <c r="N18" s="1406">
        <f t="shared" si="1"/>
        <v>0</v>
      </c>
      <c r="O18" s="1407">
        <f t="shared" si="1"/>
        <v>0</v>
      </c>
      <c r="P18" s="1407">
        <f t="shared" si="1"/>
        <v>0</v>
      </c>
      <c r="Q18" s="1407">
        <f t="shared" si="1"/>
        <v>2301789</v>
      </c>
    </row>
    <row r="19" spans="1:20" s="211" customFormat="1" x14ac:dyDescent="0.3">
      <c r="A19" s="219"/>
      <c r="B19" s="311"/>
      <c r="C19" s="1401" t="s">
        <v>37</v>
      </c>
      <c r="D19" s="1293" t="s">
        <v>1</v>
      </c>
      <c r="E19" s="1255"/>
      <c r="F19" s="1402"/>
      <c r="G19" s="1403"/>
      <c r="H19" s="1257"/>
      <c r="I19" s="1404">
        <f>SUM(I20:I31)</f>
        <v>0</v>
      </c>
      <c r="J19" s="1416">
        <f t="shared" ref="J19:Q19" si="2">SUM(J20:J31)</f>
        <v>7200</v>
      </c>
      <c r="K19" s="1404">
        <f t="shared" si="2"/>
        <v>200000</v>
      </c>
      <c r="L19" s="1404">
        <f t="shared" si="2"/>
        <v>406800</v>
      </c>
      <c r="M19" s="1404">
        <f t="shared" si="2"/>
        <v>0</v>
      </c>
      <c r="N19" s="1404">
        <f t="shared" si="2"/>
        <v>0</v>
      </c>
      <c r="O19" s="1405">
        <f t="shared" si="2"/>
        <v>0</v>
      </c>
      <c r="P19" s="1405">
        <f t="shared" si="2"/>
        <v>0</v>
      </c>
      <c r="Q19" s="1405">
        <f t="shared" si="2"/>
        <v>614000</v>
      </c>
    </row>
    <row r="20" spans="1:20" s="211" customFormat="1" ht="37.5" x14ac:dyDescent="0.3">
      <c r="A20" s="219"/>
      <c r="B20" s="310"/>
      <c r="C20" s="135"/>
      <c r="D20" s="135">
        <v>1.1000000000000001</v>
      </c>
      <c r="E20" s="529" t="s">
        <v>196</v>
      </c>
      <c r="F20" s="137">
        <v>6</v>
      </c>
      <c r="G20" s="7" t="s">
        <v>35</v>
      </c>
      <c r="H20" s="291" t="s">
        <v>757</v>
      </c>
      <c r="I20" s="380"/>
      <c r="J20" s="468">
        <v>7200</v>
      </c>
      <c r="K20" s="380"/>
      <c r="L20" s="380">
        <v>4800</v>
      </c>
      <c r="M20" s="380"/>
      <c r="N20" s="380"/>
      <c r="O20" s="1053"/>
      <c r="P20" s="1053"/>
      <c r="Q20" s="1053">
        <f>SUM(I20:P20)</f>
        <v>12000</v>
      </c>
    </row>
    <row r="21" spans="1:20" s="211" customFormat="1" ht="37.5" x14ac:dyDescent="0.3">
      <c r="A21" s="219"/>
      <c r="B21" s="310"/>
      <c r="C21" s="135"/>
      <c r="D21" s="135">
        <v>1.2</v>
      </c>
      <c r="E21" s="529" t="s">
        <v>26</v>
      </c>
      <c r="F21" s="137">
        <v>6</v>
      </c>
      <c r="G21" s="7" t="s">
        <v>35</v>
      </c>
      <c r="H21" s="291" t="s">
        <v>758</v>
      </c>
      <c r="I21" s="380"/>
      <c r="J21" s="468"/>
      <c r="K21" s="380"/>
      <c r="L21" s="380">
        <v>8000</v>
      </c>
      <c r="M21" s="380"/>
      <c r="N21" s="380"/>
      <c r="O21" s="1053"/>
      <c r="P21" s="1053"/>
      <c r="Q21" s="1053">
        <f t="shared" ref="Q21:Q31" si="3">SUM(I21:P21)</f>
        <v>8000</v>
      </c>
    </row>
    <row r="22" spans="1:20" s="211" customFormat="1" ht="37.5" x14ac:dyDescent="0.3">
      <c r="A22" s="219"/>
      <c r="B22" s="310"/>
      <c r="C22" s="135"/>
      <c r="D22" s="135">
        <v>1.3</v>
      </c>
      <c r="E22" s="529" t="s">
        <v>8</v>
      </c>
      <c r="F22" s="137">
        <v>6</v>
      </c>
      <c r="G22" s="7" t="s">
        <v>35</v>
      </c>
      <c r="H22" s="578" t="s">
        <v>486</v>
      </c>
      <c r="I22" s="380"/>
      <c r="J22" s="468"/>
      <c r="K22" s="380">
        <v>4000</v>
      </c>
      <c r="L22" s="380">
        <v>10000</v>
      </c>
      <c r="M22" s="380"/>
      <c r="N22" s="380"/>
      <c r="O22" s="1053"/>
      <c r="P22" s="1053"/>
      <c r="Q22" s="1053">
        <f t="shared" si="3"/>
        <v>14000</v>
      </c>
    </row>
    <row r="23" spans="1:20" s="211" customFormat="1" ht="56.25" x14ac:dyDescent="0.3">
      <c r="A23" s="219"/>
      <c r="B23" s="310"/>
      <c r="C23" s="135"/>
      <c r="D23" s="135">
        <v>1.4</v>
      </c>
      <c r="E23" s="529" t="s">
        <v>197</v>
      </c>
      <c r="F23" s="137">
        <v>6</v>
      </c>
      <c r="G23" s="7" t="s">
        <v>198</v>
      </c>
      <c r="H23" s="578" t="s">
        <v>486</v>
      </c>
      <c r="I23" s="380"/>
      <c r="J23" s="468"/>
      <c r="K23" s="380">
        <v>12000</v>
      </c>
      <c r="L23" s="380"/>
      <c r="M23" s="380"/>
      <c r="N23" s="380"/>
      <c r="O23" s="1053"/>
      <c r="P23" s="1053"/>
      <c r="Q23" s="1053">
        <f t="shared" si="3"/>
        <v>12000</v>
      </c>
    </row>
    <row r="24" spans="1:20" s="211" customFormat="1" ht="37.5" x14ac:dyDescent="0.3">
      <c r="A24" s="219"/>
      <c r="B24" s="310"/>
      <c r="C24" s="135"/>
      <c r="D24" s="135">
        <v>1.5</v>
      </c>
      <c r="E24" s="529" t="s">
        <v>199</v>
      </c>
      <c r="F24" s="137">
        <v>6</v>
      </c>
      <c r="G24" s="7" t="s">
        <v>285</v>
      </c>
      <c r="H24" s="578" t="s">
        <v>486</v>
      </c>
      <c r="I24" s="380"/>
      <c r="J24" s="468"/>
      <c r="K24" s="380">
        <v>32000</v>
      </c>
      <c r="L24" s="380"/>
      <c r="M24" s="380"/>
      <c r="N24" s="380"/>
      <c r="O24" s="1053"/>
      <c r="P24" s="1053"/>
      <c r="Q24" s="1053">
        <f t="shared" si="3"/>
        <v>32000</v>
      </c>
    </row>
    <row r="25" spans="1:20" s="211" customFormat="1" ht="56.25" x14ac:dyDescent="0.3">
      <c r="A25" s="219"/>
      <c r="B25" s="310"/>
      <c r="C25" s="135"/>
      <c r="D25" s="135">
        <v>1.6</v>
      </c>
      <c r="E25" s="529" t="s">
        <v>200</v>
      </c>
      <c r="F25" s="137">
        <v>6</v>
      </c>
      <c r="G25" s="7" t="s">
        <v>286</v>
      </c>
      <c r="H25" s="578" t="s">
        <v>486</v>
      </c>
      <c r="I25" s="380"/>
      <c r="J25" s="468"/>
      <c r="K25" s="380">
        <v>16000</v>
      </c>
      <c r="L25" s="380"/>
      <c r="M25" s="380"/>
      <c r="N25" s="380"/>
      <c r="O25" s="1053"/>
      <c r="P25" s="1053"/>
      <c r="Q25" s="1053">
        <f t="shared" si="3"/>
        <v>16000</v>
      </c>
    </row>
    <row r="26" spans="1:20" s="211" customFormat="1" ht="37.5" x14ac:dyDescent="0.3">
      <c r="A26" s="219"/>
      <c r="B26" s="310"/>
      <c r="C26" s="135"/>
      <c r="D26" s="135">
        <v>1.7</v>
      </c>
      <c r="E26" s="529" t="s">
        <v>201</v>
      </c>
      <c r="F26" s="137">
        <v>6</v>
      </c>
      <c r="G26" s="7" t="s">
        <v>287</v>
      </c>
      <c r="H26" s="578" t="s">
        <v>486</v>
      </c>
      <c r="I26" s="380"/>
      <c r="J26" s="468"/>
      <c r="K26" s="380">
        <v>20000</v>
      </c>
      <c r="L26" s="380">
        <v>80000</v>
      </c>
      <c r="M26" s="380"/>
      <c r="N26" s="380"/>
      <c r="O26" s="1053"/>
      <c r="P26" s="1053"/>
      <c r="Q26" s="1053">
        <f t="shared" si="3"/>
        <v>100000</v>
      </c>
    </row>
    <row r="27" spans="1:20" s="211" customFormat="1" ht="56.25" x14ac:dyDescent="0.3">
      <c r="A27" s="219"/>
      <c r="B27" s="310"/>
      <c r="C27" s="268"/>
      <c r="D27" s="268">
        <v>1.8</v>
      </c>
      <c r="E27" s="437" t="s">
        <v>202</v>
      </c>
      <c r="F27" s="353">
        <v>6</v>
      </c>
      <c r="G27" s="331" t="s">
        <v>288</v>
      </c>
      <c r="H27" s="593" t="s">
        <v>486</v>
      </c>
      <c r="I27" s="397"/>
      <c r="J27" s="471"/>
      <c r="K27" s="397">
        <v>20000</v>
      </c>
      <c r="L27" s="397"/>
      <c r="M27" s="397"/>
      <c r="N27" s="397"/>
      <c r="O27" s="1049"/>
      <c r="P27" s="1049"/>
      <c r="Q27" s="1049">
        <f t="shared" si="3"/>
        <v>20000</v>
      </c>
    </row>
    <row r="28" spans="1:20" s="211" customFormat="1" ht="56.25" x14ac:dyDescent="0.3">
      <c r="A28" s="219"/>
      <c r="B28" s="310"/>
      <c r="C28" s="312"/>
      <c r="D28" s="135">
        <v>1.9</v>
      </c>
      <c r="E28" s="529" t="s">
        <v>203</v>
      </c>
      <c r="F28" s="137">
        <v>6</v>
      </c>
      <c r="G28" s="7" t="s">
        <v>289</v>
      </c>
      <c r="H28" s="578" t="s">
        <v>486</v>
      </c>
      <c r="I28" s="380"/>
      <c r="J28" s="468"/>
      <c r="K28" s="380">
        <v>28000</v>
      </c>
      <c r="L28" s="380">
        <v>56000</v>
      </c>
      <c r="M28" s="380"/>
      <c r="N28" s="380"/>
      <c r="O28" s="1053"/>
      <c r="P28" s="1053"/>
      <c r="Q28" s="1053">
        <f t="shared" si="3"/>
        <v>84000</v>
      </c>
    </row>
    <row r="29" spans="1:20" s="211" customFormat="1" ht="37.5" x14ac:dyDescent="0.3">
      <c r="B29" s="310"/>
      <c r="C29" s="312"/>
      <c r="D29" s="314">
        <v>1.1000000000000001</v>
      </c>
      <c r="E29" s="529" t="s">
        <v>204</v>
      </c>
      <c r="F29" s="137">
        <v>6</v>
      </c>
      <c r="G29" s="7" t="s">
        <v>290</v>
      </c>
      <c r="H29" s="578" t="s">
        <v>486</v>
      </c>
      <c r="I29" s="380"/>
      <c r="J29" s="468"/>
      <c r="K29" s="380">
        <v>28000</v>
      </c>
      <c r="L29" s="380">
        <v>140000</v>
      </c>
      <c r="M29" s="380"/>
      <c r="N29" s="380"/>
      <c r="O29" s="1053"/>
      <c r="P29" s="1053"/>
      <c r="Q29" s="1053">
        <f t="shared" si="3"/>
        <v>168000</v>
      </c>
    </row>
    <row r="30" spans="1:20" s="211" customFormat="1" ht="56.25" x14ac:dyDescent="0.3">
      <c r="B30" s="310"/>
      <c r="C30" s="312"/>
      <c r="D30" s="314">
        <v>1.1100000000000001</v>
      </c>
      <c r="E30" s="529" t="s">
        <v>205</v>
      </c>
      <c r="F30" s="137">
        <v>6</v>
      </c>
      <c r="G30" s="7" t="s">
        <v>291</v>
      </c>
      <c r="H30" s="578" t="s">
        <v>486</v>
      </c>
      <c r="I30" s="380"/>
      <c r="J30" s="468"/>
      <c r="K30" s="380">
        <v>16000</v>
      </c>
      <c r="L30" s="380"/>
      <c r="M30" s="380"/>
      <c r="N30" s="380"/>
      <c r="O30" s="1053"/>
      <c r="P30" s="1053"/>
      <c r="Q30" s="1053">
        <f t="shared" si="3"/>
        <v>16000</v>
      </c>
    </row>
    <row r="31" spans="1:20" s="211" customFormat="1" ht="37.5" x14ac:dyDescent="0.3">
      <c r="B31" s="310"/>
      <c r="C31" s="312"/>
      <c r="D31" s="314">
        <v>1.1200000000000001</v>
      </c>
      <c r="E31" s="529" t="s">
        <v>206</v>
      </c>
      <c r="F31" s="137">
        <v>6</v>
      </c>
      <c r="G31" s="7" t="s">
        <v>292</v>
      </c>
      <c r="H31" s="578" t="s">
        <v>486</v>
      </c>
      <c r="I31" s="380"/>
      <c r="J31" s="468"/>
      <c r="K31" s="380">
        <v>24000</v>
      </c>
      <c r="L31" s="380">
        <v>108000</v>
      </c>
      <c r="M31" s="380"/>
      <c r="N31" s="380"/>
      <c r="O31" s="1053"/>
      <c r="P31" s="1053"/>
      <c r="Q31" s="1053">
        <f t="shared" si="3"/>
        <v>132000</v>
      </c>
    </row>
    <row r="32" spans="1:20" s="211" customFormat="1" x14ac:dyDescent="0.3">
      <c r="B32" s="310"/>
      <c r="C32" s="1387" t="s">
        <v>50</v>
      </c>
      <c r="D32" s="1235" t="s">
        <v>57</v>
      </c>
      <c r="E32" s="1245"/>
      <c r="F32" s="1419"/>
      <c r="G32" s="1420"/>
      <c r="H32" s="1237"/>
      <c r="I32" s="385">
        <f>SUM(I33:I33)</f>
        <v>0</v>
      </c>
      <c r="J32" s="339">
        <f t="shared" ref="J32:Q32" si="4">SUM(J33:J33)</f>
        <v>0</v>
      </c>
      <c r="K32" s="385">
        <f t="shared" si="4"/>
        <v>0</v>
      </c>
      <c r="L32" s="385">
        <f t="shared" si="4"/>
        <v>10000</v>
      </c>
      <c r="M32" s="385">
        <f t="shared" si="4"/>
        <v>0</v>
      </c>
      <c r="N32" s="385">
        <f t="shared" si="4"/>
        <v>0</v>
      </c>
      <c r="O32" s="498">
        <f t="shared" si="4"/>
        <v>0</v>
      </c>
      <c r="P32" s="498">
        <f t="shared" si="4"/>
        <v>0</v>
      </c>
      <c r="Q32" s="498">
        <f t="shared" si="4"/>
        <v>10000</v>
      </c>
    </row>
    <row r="33" spans="2:17" s="211" customFormat="1" ht="56.25" x14ac:dyDescent="0.3">
      <c r="B33" s="310"/>
      <c r="C33" s="312"/>
      <c r="D33" s="135">
        <v>2.1</v>
      </c>
      <c r="E33" s="529" t="s">
        <v>759</v>
      </c>
      <c r="F33" s="137">
        <v>1</v>
      </c>
      <c r="G33" s="7" t="s">
        <v>760</v>
      </c>
      <c r="H33" s="578" t="s">
        <v>486</v>
      </c>
      <c r="I33" s="380"/>
      <c r="J33" s="468"/>
      <c r="K33" s="380"/>
      <c r="L33" s="380">
        <v>10000</v>
      </c>
      <c r="M33" s="380"/>
      <c r="N33" s="380"/>
      <c r="O33" s="1053"/>
      <c r="P33" s="1053"/>
      <c r="Q33" s="1053">
        <f>SUM(I33:P33)</f>
        <v>10000</v>
      </c>
    </row>
    <row r="34" spans="2:17" s="211" customFormat="1" x14ac:dyDescent="0.3">
      <c r="B34" s="310"/>
      <c r="C34" s="1387" t="s">
        <v>51</v>
      </c>
      <c r="D34" s="1246" t="s">
        <v>174</v>
      </c>
      <c r="E34" s="1245"/>
      <c r="F34" s="1419"/>
      <c r="G34" s="1420"/>
      <c r="H34" s="1237"/>
      <c r="I34" s="385">
        <f>SUM(I35:I36)</f>
        <v>0</v>
      </c>
      <c r="J34" s="339">
        <f t="shared" ref="J34:P34" si="5">SUM(J35:J36)</f>
        <v>30000</v>
      </c>
      <c r="K34" s="385">
        <f t="shared" si="5"/>
        <v>0</v>
      </c>
      <c r="L34" s="385">
        <f t="shared" si="5"/>
        <v>433320</v>
      </c>
      <c r="M34" s="385">
        <f t="shared" si="5"/>
        <v>0</v>
      </c>
      <c r="N34" s="385">
        <f t="shared" si="5"/>
        <v>0</v>
      </c>
      <c r="O34" s="498">
        <f t="shared" si="5"/>
        <v>0</v>
      </c>
      <c r="P34" s="498">
        <f t="shared" si="5"/>
        <v>0</v>
      </c>
      <c r="Q34" s="498">
        <f>SUM(Q35:Q36)</f>
        <v>463320</v>
      </c>
    </row>
    <row r="35" spans="2:17" s="211" customFormat="1" ht="56.25" x14ac:dyDescent="0.3">
      <c r="B35" s="310"/>
      <c r="C35" s="312"/>
      <c r="D35" s="135">
        <v>3.1</v>
      </c>
      <c r="E35" s="529" t="s">
        <v>333</v>
      </c>
      <c r="F35" s="137">
        <v>1</v>
      </c>
      <c r="G35" s="7" t="s">
        <v>35</v>
      </c>
      <c r="H35" s="578" t="s">
        <v>486</v>
      </c>
      <c r="I35" s="380"/>
      <c r="J35" s="468"/>
      <c r="K35" s="380"/>
      <c r="L35" s="380">
        <v>433320</v>
      </c>
      <c r="M35" s="380"/>
      <c r="N35" s="380"/>
      <c r="O35" s="1053"/>
      <c r="P35" s="1053"/>
      <c r="Q35" s="1053">
        <f>SUM(I35:P35)</f>
        <v>433320</v>
      </c>
    </row>
    <row r="36" spans="2:17" s="211" customFormat="1" ht="37.5" x14ac:dyDescent="0.3">
      <c r="B36" s="310"/>
      <c r="C36" s="267"/>
      <c r="D36" s="268">
        <v>3.2</v>
      </c>
      <c r="E36" s="437" t="s">
        <v>761</v>
      </c>
      <c r="F36" s="353">
        <v>1</v>
      </c>
      <c r="G36" s="331" t="s">
        <v>35</v>
      </c>
      <c r="H36" s="593" t="s">
        <v>486</v>
      </c>
      <c r="I36" s="397"/>
      <c r="J36" s="471">
        <v>30000</v>
      </c>
      <c r="K36" s="397"/>
      <c r="L36" s="397"/>
      <c r="M36" s="397"/>
      <c r="N36" s="397"/>
      <c r="O36" s="1049"/>
      <c r="P36" s="1049"/>
      <c r="Q36" s="1049">
        <f>SUM(I36:P36)</f>
        <v>30000</v>
      </c>
    </row>
    <row r="37" spans="2:17" s="211" customFormat="1" x14ac:dyDescent="0.3">
      <c r="B37" s="310"/>
      <c r="C37" s="1387" t="s">
        <v>52</v>
      </c>
      <c r="D37" s="1246" t="s">
        <v>6</v>
      </c>
      <c r="E37" s="1245"/>
      <c r="F37" s="1419"/>
      <c r="G37" s="1420"/>
      <c r="H37" s="1237"/>
      <c r="I37" s="385">
        <f>SUM(I38:I39)</f>
        <v>0</v>
      </c>
      <c r="J37" s="339">
        <f t="shared" ref="J37:Q37" si="6">SUM(J38:J39)</f>
        <v>0</v>
      </c>
      <c r="K37" s="385">
        <f t="shared" si="6"/>
        <v>100317</v>
      </c>
      <c r="L37" s="385">
        <f t="shared" si="6"/>
        <v>116559</v>
      </c>
      <c r="M37" s="385">
        <f t="shared" si="6"/>
        <v>0</v>
      </c>
      <c r="N37" s="385">
        <f t="shared" si="6"/>
        <v>0</v>
      </c>
      <c r="O37" s="498">
        <f t="shared" si="6"/>
        <v>0</v>
      </c>
      <c r="P37" s="498">
        <f t="shared" si="6"/>
        <v>0</v>
      </c>
      <c r="Q37" s="498">
        <f t="shared" si="6"/>
        <v>216876</v>
      </c>
    </row>
    <row r="38" spans="2:17" s="211" customFormat="1" ht="63" customHeight="1" x14ac:dyDescent="0.3">
      <c r="B38" s="310"/>
      <c r="C38" s="312"/>
      <c r="D38" s="135">
        <v>4.0999999999999996</v>
      </c>
      <c r="E38" s="1408" t="s">
        <v>1649</v>
      </c>
      <c r="F38" s="137">
        <v>4</v>
      </c>
      <c r="G38" s="1392" t="s">
        <v>288</v>
      </c>
      <c r="H38" s="578" t="s">
        <v>486</v>
      </c>
      <c r="I38" s="380"/>
      <c r="J38" s="468"/>
      <c r="K38" s="380"/>
      <c r="L38" s="380">
        <v>16559</v>
      </c>
      <c r="M38" s="380"/>
      <c r="N38" s="380"/>
      <c r="O38" s="1053"/>
      <c r="P38" s="1053"/>
      <c r="Q38" s="1053">
        <f t="shared" ref="Q38:Q39" si="7">SUM(I38:P38)</f>
        <v>16559</v>
      </c>
    </row>
    <row r="39" spans="2:17" s="211" customFormat="1" ht="37.5" x14ac:dyDescent="0.3">
      <c r="B39" s="310"/>
      <c r="C39" s="312"/>
      <c r="D39" s="135">
        <v>4.2</v>
      </c>
      <c r="E39" s="1408" t="s">
        <v>762</v>
      </c>
      <c r="F39" s="137">
        <v>4</v>
      </c>
      <c r="G39" s="1392" t="s">
        <v>35</v>
      </c>
      <c r="H39" s="578" t="s">
        <v>486</v>
      </c>
      <c r="I39" s="380"/>
      <c r="J39" s="468"/>
      <c r="K39" s="380">
        <v>100317</v>
      </c>
      <c r="L39" s="380">
        <v>100000</v>
      </c>
      <c r="M39" s="380"/>
      <c r="N39" s="380"/>
      <c r="O39" s="1053"/>
      <c r="P39" s="1053"/>
      <c r="Q39" s="1053">
        <f t="shared" si="7"/>
        <v>200317</v>
      </c>
    </row>
    <row r="40" spans="2:17" s="211" customFormat="1" x14ac:dyDescent="0.3">
      <c r="B40" s="310"/>
      <c r="C40" s="1387" t="s">
        <v>53</v>
      </c>
      <c r="D40" s="1246" t="s">
        <v>7</v>
      </c>
      <c r="E40" s="1245"/>
      <c r="F40" s="1419"/>
      <c r="G40" s="1420"/>
      <c r="H40" s="1237"/>
      <c r="I40" s="385">
        <f>SUM(I41:I45)</f>
        <v>0</v>
      </c>
      <c r="J40" s="339">
        <f t="shared" ref="J40:Q40" si="8">SUM(J41:J45)</f>
        <v>0</v>
      </c>
      <c r="K40" s="385">
        <f t="shared" si="8"/>
        <v>0</v>
      </c>
      <c r="L40" s="385">
        <f t="shared" si="8"/>
        <v>74044</v>
      </c>
      <c r="M40" s="385">
        <f t="shared" si="8"/>
        <v>0</v>
      </c>
      <c r="N40" s="385">
        <f t="shared" si="8"/>
        <v>0</v>
      </c>
      <c r="O40" s="498">
        <f t="shared" si="8"/>
        <v>0</v>
      </c>
      <c r="P40" s="498">
        <f t="shared" si="8"/>
        <v>0</v>
      </c>
      <c r="Q40" s="498">
        <f t="shared" si="8"/>
        <v>74044</v>
      </c>
    </row>
    <row r="41" spans="2:17" s="211" customFormat="1" ht="37.5" x14ac:dyDescent="0.3">
      <c r="B41" s="310"/>
      <c r="C41" s="312"/>
      <c r="D41" s="135">
        <v>5.0999999999999996</v>
      </c>
      <c r="E41" s="529" t="s">
        <v>207</v>
      </c>
      <c r="F41" s="137">
        <v>1</v>
      </c>
      <c r="G41" s="7" t="s">
        <v>35</v>
      </c>
      <c r="H41" s="334" t="s">
        <v>763</v>
      </c>
      <c r="I41" s="380"/>
      <c r="J41" s="468"/>
      <c r="K41" s="380"/>
      <c r="L41" s="380">
        <v>15000</v>
      </c>
      <c r="M41" s="380"/>
      <c r="N41" s="380"/>
      <c r="O41" s="1053"/>
      <c r="P41" s="1053"/>
      <c r="Q41" s="1053">
        <f>SUM(I41:P41)</f>
        <v>15000</v>
      </c>
    </row>
    <row r="42" spans="2:17" s="211" customFormat="1" ht="37.5" x14ac:dyDescent="0.3">
      <c r="B42" s="310"/>
      <c r="C42" s="312"/>
      <c r="D42" s="135">
        <v>5.2</v>
      </c>
      <c r="E42" s="529" t="s">
        <v>208</v>
      </c>
      <c r="F42" s="137">
        <v>1</v>
      </c>
      <c r="G42" s="7" t="s">
        <v>35</v>
      </c>
      <c r="H42" s="334" t="s">
        <v>764</v>
      </c>
      <c r="I42" s="380"/>
      <c r="J42" s="468"/>
      <c r="K42" s="380"/>
      <c r="L42" s="380">
        <v>27000</v>
      </c>
      <c r="M42" s="380"/>
      <c r="N42" s="380"/>
      <c r="O42" s="1053"/>
      <c r="P42" s="1053"/>
      <c r="Q42" s="1053">
        <f t="shared" ref="Q42:Q45" si="9">SUM(I42:P42)</f>
        <v>27000</v>
      </c>
    </row>
    <row r="43" spans="2:17" s="211" customFormat="1" ht="37.5" x14ac:dyDescent="0.3">
      <c r="B43" s="310"/>
      <c r="C43" s="312"/>
      <c r="D43" s="135">
        <v>5.3</v>
      </c>
      <c r="E43" s="529" t="s">
        <v>765</v>
      </c>
      <c r="F43" s="137">
        <v>1</v>
      </c>
      <c r="G43" s="7" t="s">
        <v>294</v>
      </c>
      <c r="H43" s="291" t="s">
        <v>766</v>
      </c>
      <c r="I43" s="380"/>
      <c r="J43" s="468"/>
      <c r="K43" s="380"/>
      <c r="L43" s="380">
        <v>14044</v>
      </c>
      <c r="M43" s="380"/>
      <c r="N43" s="380"/>
      <c r="O43" s="1053"/>
      <c r="P43" s="1053"/>
      <c r="Q43" s="1053">
        <f t="shared" si="9"/>
        <v>14044</v>
      </c>
    </row>
    <row r="44" spans="2:17" s="211" customFormat="1" ht="56.25" x14ac:dyDescent="0.3">
      <c r="B44" s="310"/>
      <c r="C44" s="267"/>
      <c r="D44" s="268">
        <v>5.4</v>
      </c>
      <c r="E44" s="437" t="s">
        <v>300</v>
      </c>
      <c r="F44" s="353">
        <v>1</v>
      </c>
      <c r="G44" s="331" t="s">
        <v>760</v>
      </c>
      <c r="H44" s="337" t="s">
        <v>764</v>
      </c>
      <c r="I44" s="397"/>
      <c r="J44" s="471"/>
      <c r="K44" s="397"/>
      <c r="L44" s="397">
        <v>10000</v>
      </c>
      <c r="M44" s="397"/>
      <c r="N44" s="397"/>
      <c r="O44" s="1049"/>
      <c r="P44" s="1049"/>
      <c r="Q44" s="1049">
        <f t="shared" si="9"/>
        <v>10000</v>
      </c>
    </row>
    <row r="45" spans="2:17" s="211" customFormat="1" ht="37.5" x14ac:dyDescent="0.3">
      <c r="B45" s="310"/>
      <c r="C45" s="312"/>
      <c r="D45" s="135">
        <v>5.5</v>
      </c>
      <c r="E45" s="529" t="s">
        <v>767</v>
      </c>
      <c r="F45" s="137">
        <v>1</v>
      </c>
      <c r="G45" s="7" t="s">
        <v>292</v>
      </c>
      <c r="H45" s="334" t="s">
        <v>768</v>
      </c>
      <c r="I45" s="380"/>
      <c r="J45" s="468"/>
      <c r="K45" s="380"/>
      <c r="L45" s="380">
        <v>8000</v>
      </c>
      <c r="M45" s="380"/>
      <c r="N45" s="380"/>
      <c r="O45" s="1053"/>
      <c r="P45" s="1053"/>
      <c r="Q45" s="1053">
        <f t="shared" si="9"/>
        <v>8000</v>
      </c>
    </row>
    <row r="46" spans="2:17" s="211" customFormat="1" x14ac:dyDescent="0.3">
      <c r="B46" s="310"/>
      <c r="C46" s="1387" t="s">
        <v>54</v>
      </c>
      <c r="D46" s="1246" t="s">
        <v>70</v>
      </c>
      <c r="E46" s="1245"/>
      <c r="F46" s="1419"/>
      <c r="G46" s="1420"/>
      <c r="H46" s="277"/>
      <c r="I46" s="385">
        <f>SUM(I47:I77)</f>
        <v>0</v>
      </c>
      <c r="J46" s="339">
        <f t="shared" ref="J46:P46" si="10">SUM(J47:J77)</f>
        <v>35400</v>
      </c>
      <c r="K46" s="385">
        <f t="shared" si="10"/>
        <v>46760</v>
      </c>
      <c r="L46" s="385">
        <f t="shared" si="10"/>
        <v>209540</v>
      </c>
      <c r="M46" s="385">
        <f t="shared" si="10"/>
        <v>0</v>
      </c>
      <c r="N46" s="385">
        <f t="shared" si="10"/>
        <v>0</v>
      </c>
      <c r="O46" s="498">
        <f t="shared" si="10"/>
        <v>0</v>
      </c>
      <c r="P46" s="498">
        <f t="shared" si="10"/>
        <v>0</v>
      </c>
      <c r="Q46" s="498">
        <f>SUM(Q47:Q77)</f>
        <v>291700</v>
      </c>
    </row>
    <row r="47" spans="2:17" s="211" customFormat="1" ht="37.5" x14ac:dyDescent="0.3">
      <c r="B47" s="310"/>
      <c r="C47" s="312"/>
      <c r="D47" s="135">
        <v>6.1</v>
      </c>
      <c r="E47" s="529" t="s">
        <v>21</v>
      </c>
      <c r="F47" s="137">
        <v>1</v>
      </c>
      <c r="G47" s="7" t="s">
        <v>35</v>
      </c>
      <c r="H47" s="291" t="s">
        <v>769</v>
      </c>
      <c r="I47" s="380"/>
      <c r="J47" s="468"/>
      <c r="K47" s="380"/>
      <c r="L47" s="380">
        <v>10000</v>
      </c>
      <c r="M47" s="380"/>
      <c r="N47" s="380"/>
      <c r="O47" s="1053"/>
      <c r="P47" s="1053"/>
      <c r="Q47" s="1053">
        <f>SUM(I47:P47)</f>
        <v>10000</v>
      </c>
    </row>
    <row r="48" spans="2:17" s="211" customFormat="1" ht="41.25" customHeight="1" x14ac:dyDescent="0.3">
      <c r="B48" s="310"/>
      <c r="C48" s="312"/>
      <c r="D48" s="135">
        <v>6.2</v>
      </c>
      <c r="E48" s="529" t="s">
        <v>22</v>
      </c>
      <c r="F48" s="137">
        <v>1</v>
      </c>
      <c r="G48" s="7" t="s">
        <v>35</v>
      </c>
      <c r="H48" s="291" t="s">
        <v>301</v>
      </c>
      <c r="I48" s="380"/>
      <c r="J48" s="468"/>
      <c r="K48" s="380"/>
      <c r="L48" s="380">
        <v>10000</v>
      </c>
      <c r="M48" s="380"/>
      <c r="N48" s="380"/>
      <c r="O48" s="1053"/>
      <c r="P48" s="1053"/>
      <c r="Q48" s="1053">
        <f t="shared" ref="Q48:Q77" si="11">SUM(I48:P48)</f>
        <v>10000</v>
      </c>
    </row>
    <row r="49" spans="2:17" s="211" customFormat="1" ht="37.5" x14ac:dyDescent="0.3">
      <c r="B49" s="310"/>
      <c r="C49" s="312"/>
      <c r="D49" s="135">
        <v>6.3</v>
      </c>
      <c r="E49" s="529" t="s">
        <v>770</v>
      </c>
      <c r="F49" s="137">
        <v>1</v>
      </c>
      <c r="G49" s="7" t="s">
        <v>35</v>
      </c>
      <c r="H49" s="291" t="s">
        <v>771</v>
      </c>
      <c r="I49" s="380"/>
      <c r="J49" s="468"/>
      <c r="K49" s="380"/>
      <c r="L49" s="380">
        <v>6000</v>
      </c>
      <c r="M49" s="380"/>
      <c r="N49" s="380"/>
      <c r="O49" s="1053"/>
      <c r="P49" s="1053"/>
      <c r="Q49" s="1053">
        <f t="shared" si="11"/>
        <v>6000</v>
      </c>
    </row>
    <row r="50" spans="2:17" s="211" customFormat="1" ht="56.25" x14ac:dyDescent="0.3">
      <c r="B50" s="310"/>
      <c r="C50" s="312"/>
      <c r="D50" s="135">
        <v>6.4</v>
      </c>
      <c r="E50" s="529" t="s">
        <v>24</v>
      </c>
      <c r="F50" s="137">
        <v>1</v>
      </c>
      <c r="G50" s="7" t="s">
        <v>35</v>
      </c>
      <c r="H50" s="291" t="s">
        <v>772</v>
      </c>
      <c r="I50" s="380"/>
      <c r="J50" s="468"/>
      <c r="K50" s="380"/>
      <c r="L50" s="380">
        <v>8000</v>
      </c>
      <c r="M50" s="380"/>
      <c r="N50" s="380"/>
      <c r="O50" s="1053"/>
      <c r="P50" s="1053"/>
      <c r="Q50" s="1053">
        <f t="shared" si="11"/>
        <v>8000</v>
      </c>
    </row>
    <row r="51" spans="2:17" s="211" customFormat="1" ht="37.5" x14ac:dyDescent="0.3">
      <c r="B51" s="310"/>
      <c r="C51" s="312"/>
      <c r="D51" s="135">
        <v>6.5</v>
      </c>
      <c r="E51" s="529" t="s">
        <v>25</v>
      </c>
      <c r="F51" s="137">
        <v>1</v>
      </c>
      <c r="G51" s="7" t="s">
        <v>35</v>
      </c>
      <c r="H51" s="291" t="s">
        <v>773</v>
      </c>
      <c r="I51" s="380"/>
      <c r="J51" s="468"/>
      <c r="K51" s="380"/>
      <c r="L51" s="380">
        <v>6000</v>
      </c>
      <c r="M51" s="380"/>
      <c r="N51" s="380"/>
      <c r="O51" s="1053"/>
      <c r="P51" s="1053"/>
      <c r="Q51" s="1053">
        <f t="shared" si="11"/>
        <v>6000</v>
      </c>
    </row>
    <row r="52" spans="2:17" s="211" customFormat="1" ht="37.5" x14ac:dyDescent="0.3">
      <c r="B52" s="310"/>
      <c r="C52" s="312"/>
      <c r="D52" s="135">
        <v>6.6</v>
      </c>
      <c r="E52" s="529" t="s">
        <v>302</v>
      </c>
      <c r="F52" s="137">
        <v>1</v>
      </c>
      <c r="G52" s="7" t="s">
        <v>35</v>
      </c>
      <c r="H52" s="291" t="s">
        <v>774</v>
      </c>
      <c r="I52" s="380"/>
      <c r="J52" s="468"/>
      <c r="K52" s="380"/>
      <c r="L52" s="380">
        <v>10000</v>
      </c>
      <c r="M52" s="380"/>
      <c r="N52" s="380"/>
      <c r="O52" s="1053"/>
      <c r="P52" s="1053"/>
      <c r="Q52" s="1053">
        <f t="shared" si="11"/>
        <v>10000</v>
      </c>
    </row>
    <row r="53" spans="2:17" s="211" customFormat="1" ht="37.5" x14ac:dyDescent="0.3">
      <c r="B53" s="310"/>
      <c r="C53" s="312"/>
      <c r="D53" s="135">
        <v>6.7</v>
      </c>
      <c r="E53" s="529" t="s">
        <v>775</v>
      </c>
      <c r="F53" s="137">
        <v>1</v>
      </c>
      <c r="G53" s="7" t="s">
        <v>35</v>
      </c>
      <c r="H53" s="291" t="s">
        <v>268</v>
      </c>
      <c r="I53" s="380"/>
      <c r="J53" s="468"/>
      <c r="K53" s="380"/>
      <c r="L53" s="380">
        <v>6000</v>
      </c>
      <c r="M53" s="380"/>
      <c r="N53" s="380"/>
      <c r="O53" s="1053"/>
      <c r="P53" s="1053"/>
      <c r="Q53" s="1053">
        <f>SUM(I53:P53)</f>
        <v>6000</v>
      </c>
    </row>
    <row r="54" spans="2:17" s="211" customFormat="1" ht="37.5" x14ac:dyDescent="0.3">
      <c r="B54" s="310"/>
      <c r="C54" s="312"/>
      <c r="D54" s="135">
        <v>6.8</v>
      </c>
      <c r="E54" s="529" t="s">
        <v>776</v>
      </c>
      <c r="F54" s="137">
        <v>1</v>
      </c>
      <c r="G54" s="7" t="s">
        <v>35</v>
      </c>
      <c r="H54" s="291" t="s">
        <v>274</v>
      </c>
      <c r="I54" s="380"/>
      <c r="J54" s="468"/>
      <c r="K54" s="380"/>
      <c r="L54" s="380">
        <v>8000</v>
      </c>
      <c r="M54" s="380"/>
      <c r="N54" s="380"/>
      <c r="O54" s="1053"/>
      <c r="P54" s="1053"/>
      <c r="Q54" s="1053">
        <f t="shared" si="11"/>
        <v>8000</v>
      </c>
    </row>
    <row r="55" spans="2:17" s="211" customFormat="1" ht="37.5" x14ac:dyDescent="0.3">
      <c r="B55" s="310"/>
      <c r="C55" s="312"/>
      <c r="D55" s="135">
        <v>6.9</v>
      </c>
      <c r="E55" s="529" t="s">
        <v>31</v>
      </c>
      <c r="F55" s="137">
        <v>1</v>
      </c>
      <c r="G55" s="7" t="s">
        <v>292</v>
      </c>
      <c r="H55" s="291" t="s">
        <v>777</v>
      </c>
      <c r="I55" s="380"/>
      <c r="J55" s="468">
        <f>3600+3600+3600</f>
        <v>10800</v>
      </c>
      <c r="K55" s="380"/>
      <c r="L55" s="380">
        <v>3200</v>
      </c>
      <c r="M55" s="380"/>
      <c r="N55" s="380"/>
      <c r="O55" s="1053"/>
      <c r="P55" s="1053"/>
      <c r="Q55" s="1053">
        <f t="shared" si="11"/>
        <v>14000</v>
      </c>
    </row>
    <row r="56" spans="2:17" s="211" customFormat="1" ht="56.25" x14ac:dyDescent="0.3">
      <c r="B56" s="310"/>
      <c r="C56" s="312"/>
      <c r="D56" s="314">
        <v>6.1</v>
      </c>
      <c r="E56" s="529" t="s">
        <v>209</v>
      </c>
      <c r="F56" s="137">
        <v>1</v>
      </c>
      <c r="G56" s="7" t="s">
        <v>198</v>
      </c>
      <c r="H56" s="291" t="s">
        <v>614</v>
      </c>
      <c r="I56" s="380"/>
      <c r="J56" s="468"/>
      <c r="K56" s="380"/>
      <c r="L56" s="380">
        <v>8000</v>
      </c>
      <c r="M56" s="380"/>
      <c r="N56" s="380"/>
      <c r="O56" s="1053"/>
      <c r="P56" s="1053"/>
      <c r="Q56" s="1053">
        <f t="shared" si="11"/>
        <v>8000</v>
      </c>
    </row>
    <row r="57" spans="2:17" s="211" customFormat="1" ht="37.5" x14ac:dyDescent="0.3">
      <c r="B57" s="310"/>
      <c r="C57" s="312"/>
      <c r="D57" s="135">
        <v>6.11</v>
      </c>
      <c r="E57" s="529" t="s">
        <v>778</v>
      </c>
      <c r="F57" s="137">
        <v>1</v>
      </c>
      <c r="G57" s="7" t="s">
        <v>294</v>
      </c>
      <c r="H57" s="291" t="s">
        <v>779</v>
      </c>
      <c r="I57" s="380"/>
      <c r="J57" s="468"/>
      <c r="K57" s="380"/>
      <c r="L57" s="380">
        <v>8000</v>
      </c>
      <c r="M57" s="380"/>
      <c r="N57" s="380"/>
      <c r="O57" s="1053"/>
      <c r="P57" s="1053"/>
      <c r="Q57" s="1053">
        <f>SUM(I57:P57)</f>
        <v>8000</v>
      </c>
    </row>
    <row r="58" spans="2:17" s="211" customFormat="1" ht="61.5" customHeight="1" x14ac:dyDescent="0.3">
      <c r="B58" s="310"/>
      <c r="C58" s="312"/>
      <c r="D58" s="314">
        <v>6.12</v>
      </c>
      <c r="E58" s="529" t="s">
        <v>303</v>
      </c>
      <c r="F58" s="137">
        <v>1</v>
      </c>
      <c r="G58" s="7" t="s">
        <v>304</v>
      </c>
      <c r="H58" s="291" t="s">
        <v>780</v>
      </c>
      <c r="I58" s="380"/>
      <c r="J58" s="468"/>
      <c r="K58" s="380">
        <f>27400+10960</f>
        <v>38360</v>
      </c>
      <c r="L58" s="380">
        <v>1640</v>
      </c>
      <c r="M58" s="380"/>
      <c r="N58" s="380"/>
      <c r="O58" s="1053"/>
      <c r="P58" s="1053"/>
      <c r="Q58" s="1053">
        <f t="shared" si="11"/>
        <v>40000</v>
      </c>
    </row>
    <row r="59" spans="2:17" s="211" customFormat="1" ht="37.5" x14ac:dyDescent="0.3">
      <c r="B59" s="310"/>
      <c r="C59" s="312"/>
      <c r="D59" s="135">
        <v>6.13</v>
      </c>
      <c r="E59" s="529" t="s">
        <v>30</v>
      </c>
      <c r="F59" s="137">
        <v>1</v>
      </c>
      <c r="G59" s="7" t="s">
        <v>286</v>
      </c>
      <c r="H59" s="291" t="s">
        <v>781</v>
      </c>
      <c r="I59" s="380"/>
      <c r="J59" s="468"/>
      <c r="K59" s="380"/>
      <c r="L59" s="380">
        <v>7800</v>
      </c>
      <c r="M59" s="380"/>
      <c r="N59" s="380"/>
      <c r="O59" s="1053"/>
      <c r="P59" s="1053"/>
      <c r="Q59" s="1053">
        <f>SUM(I59:P59)</f>
        <v>7800</v>
      </c>
    </row>
    <row r="60" spans="2:17" s="211" customFormat="1" ht="40.5" customHeight="1" x14ac:dyDescent="0.3">
      <c r="B60" s="310"/>
      <c r="C60" s="312"/>
      <c r="D60" s="314">
        <v>6.14</v>
      </c>
      <c r="E60" s="529" t="s">
        <v>782</v>
      </c>
      <c r="F60" s="137">
        <v>1</v>
      </c>
      <c r="G60" s="7" t="s">
        <v>288</v>
      </c>
      <c r="H60" s="291" t="s">
        <v>783</v>
      </c>
      <c r="I60" s="380"/>
      <c r="J60" s="468">
        <v>7200</v>
      </c>
      <c r="K60" s="380"/>
      <c r="L60" s="380">
        <v>2800</v>
      </c>
      <c r="M60" s="380"/>
      <c r="N60" s="380"/>
      <c r="O60" s="1053"/>
      <c r="P60" s="1053"/>
      <c r="Q60" s="1053">
        <f t="shared" si="11"/>
        <v>10000</v>
      </c>
    </row>
    <row r="61" spans="2:17" s="211" customFormat="1" ht="37.5" x14ac:dyDescent="0.3">
      <c r="B61" s="310"/>
      <c r="C61" s="267"/>
      <c r="D61" s="268">
        <v>6.15</v>
      </c>
      <c r="E61" s="437" t="s">
        <v>784</v>
      </c>
      <c r="F61" s="353">
        <v>1</v>
      </c>
      <c r="G61" s="331" t="s">
        <v>286</v>
      </c>
      <c r="H61" s="548" t="s">
        <v>785</v>
      </c>
      <c r="I61" s="397"/>
      <c r="J61" s="471">
        <v>8400</v>
      </c>
      <c r="K61" s="397">
        <v>6000</v>
      </c>
      <c r="L61" s="397"/>
      <c r="M61" s="397"/>
      <c r="N61" s="397"/>
      <c r="O61" s="1049"/>
      <c r="P61" s="1049"/>
      <c r="Q61" s="1049">
        <f t="shared" si="11"/>
        <v>14400</v>
      </c>
    </row>
    <row r="62" spans="2:17" s="211" customFormat="1" ht="39.75" customHeight="1" x14ac:dyDescent="0.3">
      <c r="B62" s="310"/>
      <c r="C62" s="312"/>
      <c r="D62" s="314">
        <v>6.16</v>
      </c>
      <c r="E62" s="529" t="s">
        <v>786</v>
      </c>
      <c r="F62" s="137">
        <v>1</v>
      </c>
      <c r="G62" s="7" t="s">
        <v>288</v>
      </c>
      <c r="H62" s="291" t="s">
        <v>274</v>
      </c>
      <c r="I62" s="380"/>
      <c r="J62" s="468">
        <v>7200</v>
      </c>
      <c r="K62" s="380"/>
      <c r="L62" s="380">
        <v>2800</v>
      </c>
      <c r="M62" s="380"/>
      <c r="N62" s="380"/>
      <c r="O62" s="1053"/>
      <c r="P62" s="1053"/>
      <c r="Q62" s="1053">
        <f t="shared" si="11"/>
        <v>10000</v>
      </c>
    </row>
    <row r="63" spans="2:17" s="211" customFormat="1" ht="42.75" customHeight="1" x14ac:dyDescent="0.3">
      <c r="B63" s="310"/>
      <c r="C63" s="312"/>
      <c r="D63" s="135">
        <v>6.17</v>
      </c>
      <c r="E63" s="529" t="s">
        <v>210</v>
      </c>
      <c r="F63" s="137">
        <v>1</v>
      </c>
      <c r="G63" s="7" t="s">
        <v>288</v>
      </c>
      <c r="H63" s="291" t="s">
        <v>788</v>
      </c>
      <c r="I63" s="380"/>
      <c r="J63" s="468"/>
      <c r="K63" s="380"/>
      <c r="L63" s="380">
        <v>10000</v>
      </c>
      <c r="M63" s="380"/>
      <c r="N63" s="380"/>
      <c r="O63" s="1053"/>
      <c r="P63" s="1053"/>
      <c r="Q63" s="1053">
        <f t="shared" si="11"/>
        <v>10000</v>
      </c>
    </row>
    <row r="64" spans="2:17" s="211" customFormat="1" ht="61.5" customHeight="1" x14ac:dyDescent="0.3">
      <c r="B64" s="310"/>
      <c r="C64" s="312"/>
      <c r="D64" s="314">
        <v>6.1800000000000104</v>
      </c>
      <c r="E64" s="529" t="s">
        <v>789</v>
      </c>
      <c r="F64" s="137">
        <v>1</v>
      </c>
      <c r="G64" s="7" t="s">
        <v>288</v>
      </c>
      <c r="H64" s="291" t="s">
        <v>790</v>
      </c>
      <c r="I64" s="380"/>
      <c r="J64" s="468"/>
      <c r="K64" s="380"/>
      <c r="L64" s="380">
        <v>10000</v>
      </c>
      <c r="M64" s="380"/>
      <c r="N64" s="380"/>
      <c r="O64" s="1053"/>
      <c r="P64" s="1053"/>
      <c r="Q64" s="1053">
        <f>SUM(I64:P64)</f>
        <v>10000</v>
      </c>
    </row>
    <row r="65" spans="2:17" s="211" customFormat="1" ht="61.5" customHeight="1" x14ac:dyDescent="0.3">
      <c r="B65" s="310"/>
      <c r="C65" s="312"/>
      <c r="D65" s="135">
        <v>6.1900000000000102</v>
      </c>
      <c r="E65" s="529" t="s">
        <v>791</v>
      </c>
      <c r="F65" s="137">
        <v>1</v>
      </c>
      <c r="G65" s="7" t="s">
        <v>291</v>
      </c>
      <c r="H65" s="291" t="s">
        <v>792</v>
      </c>
      <c r="I65" s="380"/>
      <c r="J65" s="468"/>
      <c r="K65" s="380"/>
      <c r="L65" s="380">
        <v>5000</v>
      </c>
      <c r="M65" s="380"/>
      <c r="N65" s="380"/>
      <c r="O65" s="1053"/>
      <c r="P65" s="1053"/>
      <c r="Q65" s="1053">
        <f t="shared" si="11"/>
        <v>5000</v>
      </c>
    </row>
    <row r="66" spans="2:17" s="211" customFormat="1" ht="63" customHeight="1" x14ac:dyDescent="0.3">
      <c r="B66" s="310"/>
      <c r="C66" s="312"/>
      <c r="D66" s="314">
        <v>6.2000000000000099</v>
      </c>
      <c r="E66" s="529" t="s">
        <v>793</v>
      </c>
      <c r="F66" s="137">
        <v>1</v>
      </c>
      <c r="G66" s="7" t="s">
        <v>291</v>
      </c>
      <c r="H66" s="291" t="s">
        <v>792</v>
      </c>
      <c r="I66" s="380"/>
      <c r="J66" s="468"/>
      <c r="K66" s="380"/>
      <c r="L66" s="380">
        <v>5000</v>
      </c>
      <c r="M66" s="380"/>
      <c r="N66" s="380"/>
      <c r="O66" s="1053"/>
      <c r="P66" s="1053"/>
      <c r="Q66" s="1053">
        <f t="shared" si="11"/>
        <v>5000</v>
      </c>
    </row>
    <row r="67" spans="2:17" s="211" customFormat="1" ht="61.5" customHeight="1" x14ac:dyDescent="0.3">
      <c r="B67" s="310"/>
      <c r="C67" s="312"/>
      <c r="D67" s="135">
        <v>6.2100000000000097</v>
      </c>
      <c r="E67" s="529" t="s">
        <v>305</v>
      </c>
      <c r="F67" s="137">
        <v>1</v>
      </c>
      <c r="G67" s="7" t="s">
        <v>291</v>
      </c>
      <c r="H67" s="291" t="s">
        <v>794</v>
      </c>
      <c r="I67" s="380"/>
      <c r="J67" s="468"/>
      <c r="K67" s="380"/>
      <c r="L67" s="380">
        <v>5000</v>
      </c>
      <c r="M67" s="380"/>
      <c r="N67" s="380"/>
      <c r="O67" s="1053"/>
      <c r="P67" s="1053"/>
      <c r="Q67" s="1053">
        <f t="shared" si="11"/>
        <v>5000</v>
      </c>
    </row>
    <row r="68" spans="2:17" s="211" customFormat="1" ht="57.75" customHeight="1" x14ac:dyDescent="0.3">
      <c r="B68" s="310"/>
      <c r="C68" s="312"/>
      <c r="D68" s="314">
        <v>6.2200000000000104</v>
      </c>
      <c r="E68" s="529" t="s">
        <v>795</v>
      </c>
      <c r="F68" s="137">
        <v>1</v>
      </c>
      <c r="G68" s="7" t="s">
        <v>291</v>
      </c>
      <c r="H68" s="291" t="s">
        <v>656</v>
      </c>
      <c r="I68" s="380"/>
      <c r="J68" s="468"/>
      <c r="K68" s="380"/>
      <c r="L68" s="380">
        <v>5000</v>
      </c>
      <c r="M68" s="380"/>
      <c r="N68" s="380"/>
      <c r="O68" s="1053"/>
      <c r="P68" s="1053"/>
      <c r="Q68" s="1053">
        <f t="shared" si="11"/>
        <v>5000</v>
      </c>
    </row>
    <row r="69" spans="2:17" s="211" customFormat="1" ht="56.25" x14ac:dyDescent="0.3">
      <c r="B69" s="310"/>
      <c r="C69" s="312"/>
      <c r="D69" s="135">
        <v>6.2300000000000102</v>
      </c>
      <c r="E69" s="529" t="s">
        <v>796</v>
      </c>
      <c r="F69" s="137">
        <v>1</v>
      </c>
      <c r="G69" s="7" t="s">
        <v>291</v>
      </c>
      <c r="H69" s="291" t="s">
        <v>797</v>
      </c>
      <c r="I69" s="380"/>
      <c r="J69" s="468"/>
      <c r="K69" s="380"/>
      <c r="L69" s="380">
        <v>5000</v>
      </c>
      <c r="M69" s="380"/>
      <c r="N69" s="380"/>
      <c r="O69" s="1053"/>
      <c r="P69" s="1053"/>
      <c r="Q69" s="1053">
        <f>SUM(I69:P69)</f>
        <v>5000</v>
      </c>
    </row>
    <row r="70" spans="2:17" s="211" customFormat="1" ht="63.75" customHeight="1" x14ac:dyDescent="0.3">
      <c r="B70" s="310"/>
      <c r="C70" s="312"/>
      <c r="D70" s="314">
        <v>6.24000000000001</v>
      </c>
      <c r="E70" s="529" t="s">
        <v>306</v>
      </c>
      <c r="F70" s="137">
        <v>1</v>
      </c>
      <c r="G70" s="7" t="s">
        <v>291</v>
      </c>
      <c r="H70" s="291" t="s">
        <v>798</v>
      </c>
      <c r="I70" s="380"/>
      <c r="J70" s="468"/>
      <c r="K70" s="380"/>
      <c r="L70" s="380">
        <v>5000</v>
      </c>
      <c r="M70" s="380"/>
      <c r="N70" s="380"/>
      <c r="O70" s="1053"/>
      <c r="P70" s="1053"/>
      <c r="Q70" s="1053">
        <f t="shared" si="11"/>
        <v>5000</v>
      </c>
    </row>
    <row r="71" spans="2:17" s="211" customFormat="1" ht="37.5" x14ac:dyDescent="0.3">
      <c r="B71" s="310"/>
      <c r="C71" s="312"/>
      <c r="D71" s="135">
        <v>6.2500000000000098</v>
      </c>
      <c r="E71" s="529" t="s">
        <v>799</v>
      </c>
      <c r="F71" s="137">
        <v>1</v>
      </c>
      <c r="G71" s="7" t="s">
        <v>290</v>
      </c>
      <c r="H71" s="291" t="s">
        <v>800</v>
      </c>
      <c r="I71" s="380"/>
      <c r="J71" s="468">
        <v>1800</v>
      </c>
      <c r="K71" s="380">
        <v>2400</v>
      </c>
      <c r="L71" s="380">
        <f>4200+1500+7100</f>
        <v>12800</v>
      </c>
      <c r="M71" s="380"/>
      <c r="N71" s="380"/>
      <c r="O71" s="1053"/>
      <c r="P71" s="1053"/>
      <c r="Q71" s="1053">
        <f t="shared" si="11"/>
        <v>17000</v>
      </c>
    </row>
    <row r="72" spans="2:17" s="211" customFormat="1" ht="60.75" customHeight="1" x14ac:dyDescent="0.3">
      <c r="B72" s="310"/>
      <c r="C72" s="312"/>
      <c r="D72" s="314">
        <v>6.2600000000000096</v>
      </c>
      <c r="E72" s="529" t="s">
        <v>801</v>
      </c>
      <c r="F72" s="137">
        <v>1</v>
      </c>
      <c r="G72" s="7" t="s">
        <v>291</v>
      </c>
      <c r="H72" s="291" t="s">
        <v>792</v>
      </c>
      <c r="I72" s="380"/>
      <c r="J72" s="468"/>
      <c r="K72" s="380"/>
      <c r="L72" s="380">
        <v>5000</v>
      </c>
      <c r="M72" s="380"/>
      <c r="N72" s="380"/>
      <c r="O72" s="1053"/>
      <c r="P72" s="1053"/>
      <c r="Q72" s="1053">
        <f t="shared" si="11"/>
        <v>5000</v>
      </c>
    </row>
    <row r="73" spans="2:17" s="211" customFormat="1" x14ac:dyDescent="0.3">
      <c r="B73" s="310"/>
      <c r="C73" s="312"/>
      <c r="D73" s="135">
        <v>6.2700000000000102</v>
      </c>
      <c r="E73" s="529" t="s">
        <v>307</v>
      </c>
      <c r="F73" s="137">
        <v>1</v>
      </c>
      <c r="G73" s="7" t="s">
        <v>287</v>
      </c>
      <c r="H73" s="291" t="s">
        <v>802</v>
      </c>
      <c r="I73" s="380"/>
      <c r="J73" s="468"/>
      <c r="K73" s="380"/>
      <c r="L73" s="380">
        <v>10000</v>
      </c>
      <c r="M73" s="380"/>
      <c r="N73" s="380"/>
      <c r="O73" s="1053"/>
      <c r="P73" s="1053"/>
      <c r="Q73" s="1053">
        <f t="shared" si="11"/>
        <v>10000</v>
      </c>
    </row>
    <row r="74" spans="2:17" s="211" customFormat="1" ht="37.5" x14ac:dyDescent="0.3">
      <c r="B74" s="310"/>
      <c r="C74" s="267"/>
      <c r="D74" s="269">
        <v>6.28000000000001</v>
      </c>
      <c r="E74" s="437" t="s">
        <v>211</v>
      </c>
      <c r="F74" s="353">
        <v>1</v>
      </c>
      <c r="G74" s="331" t="s">
        <v>287</v>
      </c>
      <c r="H74" s="548" t="s">
        <v>803</v>
      </c>
      <c r="I74" s="397"/>
      <c r="J74" s="471"/>
      <c r="K74" s="397"/>
      <c r="L74" s="397">
        <v>10000</v>
      </c>
      <c r="M74" s="397"/>
      <c r="N74" s="397"/>
      <c r="O74" s="1049"/>
      <c r="P74" s="1049"/>
      <c r="Q74" s="1049">
        <f>SUM(I74:P74)</f>
        <v>10000</v>
      </c>
    </row>
    <row r="75" spans="2:17" s="211" customFormat="1" ht="37.5" x14ac:dyDescent="0.3">
      <c r="B75" s="310"/>
      <c r="C75" s="312"/>
      <c r="D75" s="135">
        <v>6.2900000000000098</v>
      </c>
      <c r="E75" s="529" t="s">
        <v>308</v>
      </c>
      <c r="F75" s="137">
        <v>1</v>
      </c>
      <c r="G75" s="7" t="s">
        <v>287</v>
      </c>
      <c r="H75" s="291" t="s">
        <v>804</v>
      </c>
      <c r="I75" s="380"/>
      <c r="J75" s="468"/>
      <c r="K75" s="380"/>
      <c r="L75" s="380">
        <v>10000</v>
      </c>
      <c r="M75" s="380"/>
      <c r="N75" s="380"/>
      <c r="O75" s="1053"/>
      <c r="P75" s="1053"/>
      <c r="Q75" s="1053">
        <f t="shared" si="11"/>
        <v>10000</v>
      </c>
    </row>
    <row r="76" spans="2:17" s="211" customFormat="1" ht="37.5" x14ac:dyDescent="0.3">
      <c r="B76" s="310"/>
      <c r="C76" s="312"/>
      <c r="D76" s="314">
        <v>6.3000000000000096</v>
      </c>
      <c r="E76" s="552" t="s">
        <v>320</v>
      </c>
      <c r="F76" s="137">
        <v>1</v>
      </c>
      <c r="G76" s="1393" t="s">
        <v>287</v>
      </c>
      <c r="H76" s="291" t="s">
        <v>805</v>
      </c>
      <c r="I76" s="380"/>
      <c r="J76" s="468"/>
      <c r="K76" s="380"/>
      <c r="L76" s="380">
        <v>10000</v>
      </c>
      <c r="M76" s="380"/>
      <c r="N76" s="380"/>
      <c r="O76" s="1053"/>
      <c r="P76" s="1053"/>
      <c r="Q76" s="1053">
        <f>SUM(I76:P76)</f>
        <v>10000</v>
      </c>
    </row>
    <row r="77" spans="2:17" s="211" customFormat="1" ht="39" customHeight="1" x14ac:dyDescent="0.3">
      <c r="B77" s="310"/>
      <c r="C77" s="312"/>
      <c r="D77" s="135">
        <v>6.3100000000000103</v>
      </c>
      <c r="E77" s="529" t="s">
        <v>806</v>
      </c>
      <c r="F77" s="137">
        <v>1</v>
      </c>
      <c r="G77" s="7" t="s">
        <v>289</v>
      </c>
      <c r="H77" s="291" t="s">
        <v>807</v>
      </c>
      <c r="I77" s="380"/>
      <c r="J77" s="468"/>
      <c r="K77" s="380"/>
      <c r="L77" s="380">
        <v>3500</v>
      </c>
      <c r="M77" s="380"/>
      <c r="N77" s="380"/>
      <c r="O77" s="1053"/>
      <c r="P77" s="1053"/>
      <c r="Q77" s="1053">
        <f t="shared" si="11"/>
        <v>3500</v>
      </c>
    </row>
    <row r="78" spans="2:17" s="211" customFormat="1" x14ac:dyDescent="0.3">
      <c r="B78" s="310"/>
      <c r="C78" s="1387" t="s">
        <v>55</v>
      </c>
      <c r="D78" s="1246" t="s">
        <v>165</v>
      </c>
      <c r="E78" s="1245"/>
      <c r="F78" s="1419"/>
      <c r="G78" s="1420"/>
      <c r="H78" s="1237"/>
      <c r="I78" s="385">
        <f>SUM(I79:I97)</f>
        <v>0</v>
      </c>
      <c r="J78" s="339">
        <f t="shared" ref="J78:Q78" si="12">SUM(J79:J97)</f>
        <v>77400</v>
      </c>
      <c r="K78" s="385">
        <f t="shared" si="12"/>
        <v>68040</v>
      </c>
      <c r="L78" s="385">
        <f t="shared" si="12"/>
        <v>140410</v>
      </c>
      <c r="M78" s="385">
        <f t="shared" si="12"/>
        <v>0</v>
      </c>
      <c r="N78" s="385">
        <f t="shared" si="12"/>
        <v>0</v>
      </c>
      <c r="O78" s="498">
        <f t="shared" si="12"/>
        <v>0</v>
      </c>
      <c r="P78" s="498">
        <f t="shared" si="12"/>
        <v>0</v>
      </c>
      <c r="Q78" s="498">
        <f t="shared" si="12"/>
        <v>285850</v>
      </c>
    </row>
    <row r="79" spans="2:17" s="211" customFormat="1" ht="33.75" customHeight="1" x14ac:dyDescent="0.3">
      <c r="B79" s="310"/>
      <c r="C79" s="312"/>
      <c r="D79" s="135">
        <v>7.1</v>
      </c>
      <c r="E79" s="529" t="s">
        <v>310</v>
      </c>
      <c r="F79" s="137">
        <v>1</v>
      </c>
      <c r="G79" s="7" t="s">
        <v>35</v>
      </c>
      <c r="H79" s="1413">
        <v>44779</v>
      </c>
      <c r="I79" s="380"/>
      <c r="J79" s="468"/>
      <c r="K79" s="380"/>
      <c r="L79" s="380">
        <v>10000</v>
      </c>
      <c r="M79" s="380"/>
      <c r="N79" s="380"/>
      <c r="O79" s="1053"/>
      <c r="P79" s="1053"/>
      <c r="Q79" s="1053">
        <f t="shared" ref="Q79:Q97" si="13">SUM(I79:P79)</f>
        <v>10000</v>
      </c>
    </row>
    <row r="80" spans="2:17" s="211" customFormat="1" ht="37.5" x14ac:dyDescent="0.3">
      <c r="B80" s="310"/>
      <c r="C80" s="312"/>
      <c r="D80" s="135">
        <v>7.2</v>
      </c>
      <c r="E80" s="529" t="s">
        <v>311</v>
      </c>
      <c r="F80" s="137">
        <v>1</v>
      </c>
      <c r="G80" s="7" t="s">
        <v>292</v>
      </c>
      <c r="H80" s="1413">
        <v>44585</v>
      </c>
      <c r="I80" s="380"/>
      <c r="J80" s="468">
        <v>12000</v>
      </c>
      <c r="K80" s="380"/>
      <c r="L80" s="380">
        <v>2000</v>
      </c>
      <c r="M80" s="380"/>
      <c r="N80" s="380"/>
      <c r="O80" s="1053"/>
      <c r="P80" s="1053"/>
      <c r="Q80" s="1053">
        <f t="shared" si="13"/>
        <v>14000</v>
      </c>
    </row>
    <row r="81" spans="2:17" s="211" customFormat="1" ht="37.5" x14ac:dyDescent="0.3">
      <c r="B81" s="310"/>
      <c r="C81" s="312"/>
      <c r="D81" s="135">
        <v>7.3</v>
      </c>
      <c r="E81" s="529" t="s">
        <v>213</v>
      </c>
      <c r="F81" s="137">
        <v>1</v>
      </c>
      <c r="G81" s="7" t="s">
        <v>292</v>
      </c>
      <c r="H81" s="291" t="s">
        <v>334</v>
      </c>
      <c r="I81" s="380"/>
      <c r="J81" s="468">
        <v>12000</v>
      </c>
      <c r="K81" s="380"/>
      <c r="L81" s="380">
        <v>2000</v>
      </c>
      <c r="M81" s="380"/>
      <c r="N81" s="380"/>
      <c r="O81" s="1053"/>
      <c r="P81" s="1053"/>
      <c r="Q81" s="1053">
        <f t="shared" si="13"/>
        <v>14000</v>
      </c>
    </row>
    <row r="82" spans="2:17" s="211" customFormat="1" ht="81.75" customHeight="1" x14ac:dyDescent="0.3">
      <c r="B82" s="310"/>
      <c r="C82" s="312"/>
      <c r="D82" s="135">
        <v>7.4</v>
      </c>
      <c r="E82" s="552" t="s">
        <v>808</v>
      </c>
      <c r="F82" s="137">
        <v>1</v>
      </c>
      <c r="G82" s="1393" t="s">
        <v>295</v>
      </c>
      <c r="H82" s="578" t="s">
        <v>809</v>
      </c>
      <c r="I82" s="380"/>
      <c r="J82" s="468">
        <v>7200</v>
      </c>
      <c r="K82" s="380"/>
      <c r="L82" s="380">
        <f>14025+8775</f>
        <v>22800</v>
      </c>
      <c r="M82" s="380"/>
      <c r="N82" s="380"/>
      <c r="O82" s="1053"/>
      <c r="P82" s="1053"/>
      <c r="Q82" s="1053">
        <f t="shared" si="13"/>
        <v>30000</v>
      </c>
    </row>
    <row r="83" spans="2:17" s="211" customFormat="1" ht="77.25" customHeight="1" x14ac:dyDescent="0.3">
      <c r="B83" s="310"/>
      <c r="C83" s="312"/>
      <c r="D83" s="135">
        <v>7.5</v>
      </c>
      <c r="E83" s="529" t="s">
        <v>810</v>
      </c>
      <c r="F83" s="137">
        <v>1</v>
      </c>
      <c r="G83" s="1393" t="s">
        <v>295</v>
      </c>
      <c r="H83" s="1413">
        <v>44650</v>
      </c>
      <c r="I83" s="380"/>
      <c r="J83" s="468">
        <v>7200</v>
      </c>
      <c r="K83" s="380"/>
      <c r="L83" s="380">
        <v>22800</v>
      </c>
      <c r="M83" s="380"/>
      <c r="N83" s="380"/>
      <c r="O83" s="1053"/>
      <c r="P83" s="1053"/>
      <c r="Q83" s="1053">
        <f t="shared" si="13"/>
        <v>30000</v>
      </c>
    </row>
    <row r="84" spans="2:17" s="211" customFormat="1" ht="46.5" customHeight="1" x14ac:dyDescent="0.3">
      <c r="B84" s="310"/>
      <c r="C84" s="312"/>
      <c r="D84" s="135">
        <v>7.6</v>
      </c>
      <c r="E84" s="529" t="s">
        <v>312</v>
      </c>
      <c r="F84" s="137">
        <v>1</v>
      </c>
      <c r="G84" s="7" t="s">
        <v>285</v>
      </c>
      <c r="H84" s="1413">
        <v>44623</v>
      </c>
      <c r="I84" s="380"/>
      <c r="J84" s="468"/>
      <c r="K84" s="380"/>
      <c r="L84" s="380">
        <v>8000</v>
      </c>
      <c r="M84" s="380"/>
      <c r="N84" s="380"/>
      <c r="O84" s="1053"/>
      <c r="P84" s="1053"/>
      <c r="Q84" s="1053">
        <f t="shared" si="13"/>
        <v>8000</v>
      </c>
    </row>
    <row r="85" spans="2:17" s="211" customFormat="1" ht="78.75" customHeight="1" x14ac:dyDescent="0.3">
      <c r="B85" s="310"/>
      <c r="C85" s="312"/>
      <c r="D85" s="135">
        <v>7.7</v>
      </c>
      <c r="E85" s="529" t="s">
        <v>313</v>
      </c>
      <c r="F85" s="137">
        <v>1</v>
      </c>
      <c r="G85" s="7" t="s">
        <v>295</v>
      </c>
      <c r="H85" s="1413">
        <v>44484</v>
      </c>
      <c r="I85" s="380"/>
      <c r="J85" s="468">
        <v>1800</v>
      </c>
      <c r="K85" s="380">
        <v>12000</v>
      </c>
      <c r="L85" s="380">
        <v>6200</v>
      </c>
      <c r="M85" s="380"/>
      <c r="N85" s="380"/>
      <c r="O85" s="1053"/>
      <c r="P85" s="1053"/>
      <c r="Q85" s="1053">
        <f t="shared" si="13"/>
        <v>20000</v>
      </c>
    </row>
    <row r="86" spans="2:17" s="211" customFormat="1" ht="56.25" x14ac:dyDescent="0.3">
      <c r="B86" s="310"/>
      <c r="C86" s="312"/>
      <c r="D86" s="135">
        <v>7.8</v>
      </c>
      <c r="E86" s="529" t="s">
        <v>812</v>
      </c>
      <c r="F86" s="137">
        <v>1</v>
      </c>
      <c r="G86" s="7" t="s">
        <v>288</v>
      </c>
      <c r="H86" s="1413" t="s">
        <v>813</v>
      </c>
      <c r="I86" s="380"/>
      <c r="J86" s="468">
        <v>7200</v>
      </c>
      <c r="K86" s="380"/>
      <c r="L86" s="380">
        <v>2800</v>
      </c>
      <c r="M86" s="380"/>
      <c r="N86" s="380"/>
      <c r="O86" s="1053"/>
      <c r="P86" s="1053"/>
      <c r="Q86" s="1053">
        <f t="shared" si="13"/>
        <v>10000</v>
      </c>
    </row>
    <row r="87" spans="2:17" s="211" customFormat="1" ht="75" x14ac:dyDescent="0.3">
      <c r="B87" s="310"/>
      <c r="C87" s="267"/>
      <c r="D87" s="268">
        <v>7.9</v>
      </c>
      <c r="E87" s="437" t="s">
        <v>814</v>
      </c>
      <c r="F87" s="353">
        <v>1</v>
      </c>
      <c r="G87" s="331" t="s">
        <v>288</v>
      </c>
      <c r="H87" s="1422" t="s">
        <v>815</v>
      </c>
      <c r="I87" s="397"/>
      <c r="J87" s="471">
        <v>3600</v>
      </c>
      <c r="K87" s="397"/>
      <c r="L87" s="397">
        <v>6400</v>
      </c>
      <c r="M87" s="397"/>
      <c r="N87" s="397"/>
      <c r="O87" s="1049"/>
      <c r="P87" s="1049"/>
      <c r="Q87" s="1049">
        <f t="shared" si="13"/>
        <v>10000</v>
      </c>
    </row>
    <row r="88" spans="2:17" s="211" customFormat="1" ht="79.5" customHeight="1" x14ac:dyDescent="0.3">
      <c r="B88" s="310"/>
      <c r="C88" s="312"/>
      <c r="D88" s="314">
        <v>7.1</v>
      </c>
      <c r="E88" s="529" t="s">
        <v>1662</v>
      </c>
      <c r="F88" s="137">
        <v>1</v>
      </c>
      <c r="G88" s="7" t="s">
        <v>290</v>
      </c>
      <c r="H88" s="1413">
        <v>44576</v>
      </c>
      <c r="I88" s="380"/>
      <c r="J88" s="468">
        <v>3600</v>
      </c>
      <c r="K88" s="380">
        <f>13200+5280</f>
        <v>18480</v>
      </c>
      <c r="L88" s="380">
        <f>2000+5920</f>
        <v>7920</v>
      </c>
      <c r="M88" s="380"/>
      <c r="N88" s="380"/>
      <c r="O88" s="1053"/>
      <c r="P88" s="1053"/>
      <c r="Q88" s="1053">
        <f t="shared" si="13"/>
        <v>30000</v>
      </c>
    </row>
    <row r="89" spans="2:17" s="211" customFormat="1" ht="95.25" customHeight="1" x14ac:dyDescent="0.3">
      <c r="B89" s="310"/>
      <c r="C89" s="312"/>
      <c r="D89" s="314">
        <v>7.11</v>
      </c>
      <c r="E89" s="529" t="s">
        <v>1652</v>
      </c>
      <c r="F89" s="137">
        <v>1</v>
      </c>
      <c r="G89" s="7" t="s">
        <v>290</v>
      </c>
      <c r="H89" s="1413">
        <v>44583</v>
      </c>
      <c r="I89" s="380"/>
      <c r="J89" s="468">
        <v>3600</v>
      </c>
      <c r="K89" s="380">
        <f>6600+5280</f>
        <v>11880</v>
      </c>
      <c r="L89" s="380">
        <v>4520</v>
      </c>
      <c r="M89" s="380"/>
      <c r="N89" s="380"/>
      <c r="O89" s="1053"/>
      <c r="P89" s="1053"/>
      <c r="Q89" s="1053">
        <f t="shared" si="13"/>
        <v>20000</v>
      </c>
    </row>
    <row r="90" spans="2:17" s="211" customFormat="1" ht="44.25" customHeight="1" x14ac:dyDescent="0.3">
      <c r="B90" s="310"/>
      <c r="C90" s="312"/>
      <c r="D90" s="314">
        <v>7.12</v>
      </c>
      <c r="E90" s="529" t="s">
        <v>816</v>
      </c>
      <c r="F90" s="137">
        <v>1</v>
      </c>
      <c r="G90" s="7" t="s">
        <v>290</v>
      </c>
      <c r="H90" s="291" t="s">
        <v>817</v>
      </c>
      <c r="I90" s="380"/>
      <c r="J90" s="468">
        <v>3600</v>
      </c>
      <c r="K90" s="380"/>
      <c r="L90" s="380">
        <f>6875+4525</f>
        <v>11400</v>
      </c>
      <c r="M90" s="380"/>
      <c r="N90" s="380"/>
      <c r="O90" s="1053"/>
      <c r="P90" s="1053"/>
      <c r="Q90" s="1053">
        <f t="shared" si="13"/>
        <v>15000</v>
      </c>
    </row>
    <row r="91" spans="2:17" s="211" customFormat="1" ht="56.25" x14ac:dyDescent="0.3">
      <c r="B91" s="310"/>
      <c r="C91" s="312"/>
      <c r="D91" s="314">
        <v>7.13</v>
      </c>
      <c r="E91" s="529" t="s">
        <v>818</v>
      </c>
      <c r="F91" s="137">
        <v>1</v>
      </c>
      <c r="G91" s="7" t="s">
        <v>290</v>
      </c>
      <c r="H91" s="291" t="s">
        <v>624</v>
      </c>
      <c r="I91" s="380"/>
      <c r="J91" s="468">
        <v>3600</v>
      </c>
      <c r="K91" s="380">
        <f>13200+5280</f>
        <v>18480</v>
      </c>
      <c r="L91" s="380">
        <f>1500+6420</f>
        <v>7920</v>
      </c>
      <c r="M91" s="380"/>
      <c r="N91" s="380"/>
      <c r="O91" s="1053"/>
      <c r="P91" s="1053"/>
      <c r="Q91" s="1053">
        <f t="shared" si="13"/>
        <v>30000</v>
      </c>
    </row>
    <row r="92" spans="2:17" s="211" customFormat="1" ht="37.5" x14ac:dyDescent="0.3">
      <c r="B92" s="310"/>
      <c r="C92" s="312"/>
      <c r="D92" s="314">
        <v>7.14</v>
      </c>
      <c r="E92" s="529" t="s">
        <v>1983</v>
      </c>
      <c r="F92" s="137">
        <v>1</v>
      </c>
      <c r="G92" s="7" t="s">
        <v>289</v>
      </c>
      <c r="H92" s="553" t="s">
        <v>819</v>
      </c>
      <c r="I92" s="380"/>
      <c r="J92" s="468"/>
      <c r="K92" s="380"/>
      <c r="L92" s="380">
        <v>5000</v>
      </c>
      <c r="M92" s="380"/>
      <c r="N92" s="380"/>
      <c r="O92" s="1053"/>
      <c r="P92" s="1053"/>
      <c r="Q92" s="1053">
        <f t="shared" si="13"/>
        <v>5000</v>
      </c>
    </row>
    <row r="93" spans="2:17" s="211" customFormat="1" ht="38.25" customHeight="1" x14ac:dyDescent="0.3">
      <c r="B93" s="310"/>
      <c r="C93" s="312"/>
      <c r="D93" s="314">
        <v>7.15</v>
      </c>
      <c r="E93" s="529" t="s">
        <v>212</v>
      </c>
      <c r="F93" s="137">
        <v>1</v>
      </c>
      <c r="G93" s="7" t="s">
        <v>289</v>
      </c>
      <c r="H93" s="553" t="s">
        <v>820</v>
      </c>
      <c r="I93" s="380"/>
      <c r="J93" s="468"/>
      <c r="K93" s="380"/>
      <c r="L93" s="380">
        <v>5000</v>
      </c>
      <c r="M93" s="380"/>
      <c r="N93" s="380"/>
      <c r="O93" s="1053"/>
      <c r="P93" s="1053"/>
      <c r="Q93" s="1053">
        <f t="shared" si="13"/>
        <v>5000</v>
      </c>
    </row>
    <row r="94" spans="2:17" s="211" customFormat="1" ht="40.5" customHeight="1" x14ac:dyDescent="0.3">
      <c r="B94" s="310"/>
      <c r="C94" s="312"/>
      <c r="D94" s="314">
        <v>7.16</v>
      </c>
      <c r="E94" s="529" t="s">
        <v>33</v>
      </c>
      <c r="F94" s="137">
        <v>1</v>
      </c>
      <c r="G94" s="7" t="s">
        <v>289</v>
      </c>
      <c r="H94" s="1413">
        <v>44593</v>
      </c>
      <c r="I94" s="380"/>
      <c r="J94" s="468">
        <v>2400</v>
      </c>
      <c r="K94" s="380"/>
      <c r="L94" s="380">
        <v>5100</v>
      </c>
      <c r="M94" s="380"/>
      <c r="N94" s="380"/>
      <c r="O94" s="1053"/>
      <c r="P94" s="1053"/>
      <c r="Q94" s="1053">
        <f t="shared" si="13"/>
        <v>7500</v>
      </c>
    </row>
    <row r="95" spans="2:17" s="211" customFormat="1" ht="48.75" customHeight="1" x14ac:dyDescent="0.3">
      <c r="B95" s="310"/>
      <c r="C95" s="312"/>
      <c r="D95" s="314">
        <v>7.17</v>
      </c>
      <c r="E95" s="529" t="s">
        <v>315</v>
      </c>
      <c r="F95" s="137">
        <v>1</v>
      </c>
      <c r="G95" s="7" t="s">
        <v>292</v>
      </c>
      <c r="H95" s="578" t="s">
        <v>821</v>
      </c>
      <c r="I95" s="380"/>
      <c r="J95" s="468">
        <v>9600</v>
      </c>
      <c r="K95" s="380"/>
      <c r="L95" s="380">
        <v>4400</v>
      </c>
      <c r="M95" s="380"/>
      <c r="N95" s="380"/>
      <c r="O95" s="1053"/>
      <c r="P95" s="1053"/>
      <c r="Q95" s="1053">
        <f t="shared" si="13"/>
        <v>14000</v>
      </c>
    </row>
    <row r="96" spans="2:17" s="211" customFormat="1" ht="36.75" customHeight="1" x14ac:dyDescent="0.3">
      <c r="B96" s="310"/>
      <c r="C96" s="312"/>
      <c r="D96" s="314">
        <v>7.1800000000000104</v>
      </c>
      <c r="E96" s="529" t="s">
        <v>822</v>
      </c>
      <c r="F96" s="137">
        <v>1</v>
      </c>
      <c r="G96" s="7" t="s">
        <v>289</v>
      </c>
      <c r="H96" s="553" t="s">
        <v>823</v>
      </c>
      <c r="I96" s="380"/>
      <c r="J96" s="468"/>
      <c r="K96" s="380"/>
      <c r="L96" s="380">
        <v>5000</v>
      </c>
      <c r="M96" s="380"/>
      <c r="N96" s="380"/>
      <c r="O96" s="1053"/>
      <c r="P96" s="1053"/>
      <c r="Q96" s="1053">
        <f t="shared" si="13"/>
        <v>5000</v>
      </c>
    </row>
    <row r="97" spans="2:17" s="211" customFormat="1" ht="37.5" x14ac:dyDescent="0.3">
      <c r="B97" s="310"/>
      <c r="C97" s="312"/>
      <c r="D97" s="314">
        <v>7.1900000000000102</v>
      </c>
      <c r="E97" s="529" t="s">
        <v>824</v>
      </c>
      <c r="F97" s="137">
        <v>1</v>
      </c>
      <c r="G97" s="7" t="s">
        <v>286</v>
      </c>
      <c r="H97" s="1413">
        <v>44547</v>
      </c>
      <c r="I97" s="380"/>
      <c r="J97" s="468"/>
      <c r="K97" s="380">
        <v>7200</v>
      </c>
      <c r="L97" s="380">
        <v>1150</v>
      </c>
      <c r="M97" s="380"/>
      <c r="N97" s="380"/>
      <c r="O97" s="1053"/>
      <c r="P97" s="1053"/>
      <c r="Q97" s="1053">
        <f t="shared" si="13"/>
        <v>8350</v>
      </c>
    </row>
    <row r="98" spans="2:17" s="211" customFormat="1" x14ac:dyDescent="0.3">
      <c r="B98" s="310"/>
      <c r="C98" s="1387" t="s">
        <v>56</v>
      </c>
      <c r="D98" s="1246" t="s">
        <v>95</v>
      </c>
      <c r="E98" s="1245"/>
      <c r="F98" s="1419"/>
      <c r="G98" s="1420"/>
      <c r="H98" s="1237"/>
      <c r="I98" s="385">
        <f>SUM(I99:I111)</f>
        <v>0</v>
      </c>
      <c r="J98" s="339">
        <f t="shared" ref="J98:Q98" si="14">SUM(J99:J111)</f>
        <v>14100</v>
      </c>
      <c r="K98" s="385">
        <f t="shared" si="14"/>
        <v>73130</v>
      </c>
      <c r="L98" s="385">
        <f t="shared" si="14"/>
        <v>170500</v>
      </c>
      <c r="M98" s="385">
        <f t="shared" si="14"/>
        <v>0</v>
      </c>
      <c r="N98" s="385">
        <f t="shared" si="14"/>
        <v>0</v>
      </c>
      <c r="O98" s="498">
        <f t="shared" si="14"/>
        <v>0</v>
      </c>
      <c r="P98" s="498">
        <f t="shared" si="14"/>
        <v>0</v>
      </c>
      <c r="Q98" s="498">
        <f t="shared" si="14"/>
        <v>257730</v>
      </c>
    </row>
    <row r="99" spans="2:17" s="211" customFormat="1" ht="43.5" customHeight="1" x14ac:dyDescent="0.3">
      <c r="B99" s="310"/>
      <c r="C99" s="312"/>
      <c r="D99" s="135">
        <v>8.1</v>
      </c>
      <c r="E99" s="529" t="s">
        <v>316</v>
      </c>
      <c r="F99" s="137">
        <v>1</v>
      </c>
      <c r="G99" s="1393" t="s">
        <v>317</v>
      </c>
      <c r="H99" s="291" t="s">
        <v>825</v>
      </c>
      <c r="I99" s="380"/>
      <c r="J99" s="468"/>
      <c r="K99" s="380"/>
      <c r="L99" s="380">
        <v>26000</v>
      </c>
      <c r="M99" s="380"/>
      <c r="N99" s="380"/>
      <c r="O99" s="1053"/>
      <c r="P99" s="1053"/>
      <c r="Q99" s="1053">
        <f>SUM(I99:P99)</f>
        <v>26000</v>
      </c>
    </row>
    <row r="100" spans="2:17" s="211" customFormat="1" ht="40.5" customHeight="1" x14ac:dyDescent="0.3">
      <c r="B100" s="310"/>
      <c r="C100" s="312"/>
      <c r="D100" s="135">
        <v>8.1999999999999993</v>
      </c>
      <c r="E100" s="552" t="s">
        <v>20</v>
      </c>
      <c r="F100" s="137">
        <v>1</v>
      </c>
      <c r="G100" s="1393" t="s">
        <v>317</v>
      </c>
      <c r="H100" s="291" t="s">
        <v>614</v>
      </c>
      <c r="I100" s="380"/>
      <c r="J100" s="468"/>
      <c r="K100" s="380"/>
      <c r="L100" s="380">
        <v>4000</v>
      </c>
      <c r="M100" s="380"/>
      <c r="N100" s="380"/>
      <c r="O100" s="1053"/>
      <c r="P100" s="1053"/>
      <c r="Q100" s="1053">
        <f t="shared" ref="Q100:Q111" si="15">SUM(I100:P100)</f>
        <v>4000</v>
      </c>
    </row>
    <row r="101" spans="2:17" s="211" customFormat="1" ht="39" customHeight="1" x14ac:dyDescent="0.3">
      <c r="B101" s="310"/>
      <c r="C101" s="312"/>
      <c r="D101" s="135">
        <v>8.3000000000000007</v>
      </c>
      <c r="E101" s="529" t="s">
        <v>214</v>
      </c>
      <c r="F101" s="137">
        <v>1</v>
      </c>
      <c r="G101" s="1393" t="s">
        <v>317</v>
      </c>
      <c r="H101" s="334" t="s">
        <v>826</v>
      </c>
      <c r="I101" s="380"/>
      <c r="J101" s="468"/>
      <c r="K101" s="380">
        <v>50000</v>
      </c>
      <c r="L101" s="380">
        <v>46080</v>
      </c>
      <c r="M101" s="380"/>
      <c r="N101" s="380"/>
      <c r="O101" s="1053"/>
      <c r="P101" s="1053"/>
      <c r="Q101" s="1053">
        <f t="shared" si="15"/>
        <v>96080</v>
      </c>
    </row>
    <row r="102" spans="2:17" s="211" customFormat="1" x14ac:dyDescent="0.3">
      <c r="B102" s="310"/>
      <c r="C102" s="267"/>
      <c r="D102" s="268">
        <v>8.4</v>
      </c>
      <c r="E102" s="550" t="s">
        <v>318</v>
      </c>
      <c r="F102" s="353">
        <v>1</v>
      </c>
      <c r="G102" s="1423" t="s">
        <v>292</v>
      </c>
      <c r="H102" s="548" t="s">
        <v>827</v>
      </c>
      <c r="I102" s="397"/>
      <c r="J102" s="471">
        <v>12000</v>
      </c>
      <c r="K102" s="397"/>
      <c r="L102" s="397">
        <v>2000</v>
      </c>
      <c r="M102" s="397"/>
      <c r="N102" s="397"/>
      <c r="O102" s="1049"/>
      <c r="P102" s="1049"/>
      <c r="Q102" s="1049">
        <f t="shared" si="15"/>
        <v>14000</v>
      </c>
    </row>
    <row r="103" spans="2:17" s="211" customFormat="1" ht="63" customHeight="1" x14ac:dyDescent="0.3">
      <c r="B103" s="310"/>
      <c r="C103" s="312"/>
      <c r="D103" s="135">
        <v>8.5</v>
      </c>
      <c r="E103" s="552" t="s">
        <v>828</v>
      </c>
      <c r="F103" s="137">
        <v>1</v>
      </c>
      <c r="G103" s="1393" t="s">
        <v>294</v>
      </c>
      <c r="H103" s="291" t="s">
        <v>792</v>
      </c>
      <c r="I103" s="380"/>
      <c r="J103" s="468"/>
      <c r="K103" s="380"/>
      <c r="L103" s="380">
        <v>15000</v>
      </c>
      <c r="M103" s="380"/>
      <c r="N103" s="380"/>
      <c r="O103" s="1053"/>
      <c r="P103" s="1053"/>
      <c r="Q103" s="1053">
        <f t="shared" si="15"/>
        <v>15000</v>
      </c>
    </row>
    <row r="104" spans="2:17" s="211" customFormat="1" ht="43.5" customHeight="1" x14ac:dyDescent="0.3">
      <c r="B104" s="310"/>
      <c r="C104" s="312"/>
      <c r="D104" s="135">
        <v>8.6</v>
      </c>
      <c r="E104" s="529" t="s">
        <v>309</v>
      </c>
      <c r="F104" s="137">
        <v>1</v>
      </c>
      <c r="G104" s="7" t="s">
        <v>289</v>
      </c>
      <c r="H104" s="291" t="s">
        <v>638</v>
      </c>
      <c r="I104" s="380"/>
      <c r="J104" s="468">
        <v>2100</v>
      </c>
      <c r="K104" s="380"/>
      <c r="L104" s="380">
        <v>1900</v>
      </c>
      <c r="M104" s="380"/>
      <c r="N104" s="380"/>
      <c r="O104" s="1053"/>
      <c r="P104" s="1053"/>
      <c r="Q104" s="1053">
        <f>SUM(I104:P104)</f>
        <v>4000</v>
      </c>
    </row>
    <row r="105" spans="2:17" s="211" customFormat="1" ht="37.5" x14ac:dyDescent="0.3">
      <c r="B105" s="310"/>
      <c r="C105" s="312"/>
      <c r="D105" s="135">
        <v>8.6999999999999993</v>
      </c>
      <c r="E105" s="529" t="s">
        <v>314</v>
      </c>
      <c r="F105" s="137">
        <v>1</v>
      </c>
      <c r="G105" s="7" t="s">
        <v>286</v>
      </c>
      <c r="H105" s="1413">
        <v>44553</v>
      </c>
      <c r="I105" s="380"/>
      <c r="J105" s="468"/>
      <c r="K105" s="380"/>
      <c r="L105" s="380">
        <v>3000</v>
      </c>
      <c r="M105" s="380"/>
      <c r="N105" s="380"/>
      <c r="O105" s="1053"/>
      <c r="P105" s="1053"/>
      <c r="Q105" s="1053">
        <f>SUM(I105:P105)</f>
        <v>3000</v>
      </c>
    </row>
    <row r="106" spans="2:17" s="211" customFormat="1" ht="41.25" customHeight="1" x14ac:dyDescent="0.3">
      <c r="B106" s="310"/>
      <c r="C106" s="312"/>
      <c r="D106" s="135">
        <v>8.8000000000000007</v>
      </c>
      <c r="E106" s="552" t="s">
        <v>829</v>
      </c>
      <c r="F106" s="137">
        <v>1</v>
      </c>
      <c r="G106" s="1393" t="s">
        <v>285</v>
      </c>
      <c r="H106" s="291" t="s">
        <v>830</v>
      </c>
      <c r="I106" s="380"/>
      <c r="J106" s="468"/>
      <c r="K106" s="380"/>
      <c r="L106" s="380">
        <v>10000</v>
      </c>
      <c r="M106" s="380"/>
      <c r="N106" s="380"/>
      <c r="O106" s="1053"/>
      <c r="P106" s="1053"/>
      <c r="Q106" s="1053">
        <f t="shared" si="15"/>
        <v>10000</v>
      </c>
    </row>
    <row r="107" spans="2:17" s="211" customFormat="1" ht="76.5" customHeight="1" x14ac:dyDescent="0.3">
      <c r="B107" s="310"/>
      <c r="C107" s="312"/>
      <c r="D107" s="135">
        <v>8.9</v>
      </c>
      <c r="E107" s="552" t="s">
        <v>831</v>
      </c>
      <c r="F107" s="137">
        <v>1</v>
      </c>
      <c r="G107" s="1393" t="s">
        <v>295</v>
      </c>
      <c r="H107" s="291" t="s">
        <v>445</v>
      </c>
      <c r="I107" s="380"/>
      <c r="J107" s="468"/>
      <c r="K107" s="380">
        <f>17130+4290+720+990</f>
        <v>23130</v>
      </c>
      <c r="L107" s="380">
        <v>25520</v>
      </c>
      <c r="M107" s="380"/>
      <c r="N107" s="380"/>
      <c r="O107" s="1053"/>
      <c r="P107" s="1053"/>
      <c r="Q107" s="1053">
        <f>SUM(I107:P107)</f>
        <v>48650</v>
      </c>
    </row>
    <row r="108" spans="2:17" s="211" customFormat="1" ht="56.25" x14ac:dyDescent="0.3">
      <c r="B108" s="310"/>
      <c r="C108" s="312"/>
      <c r="D108" s="1394">
        <v>8.1</v>
      </c>
      <c r="E108" s="552" t="s">
        <v>135</v>
      </c>
      <c r="F108" s="137">
        <v>1</v>
      </c>
      <c r="G108" s="1393" t="s">
        <v>288</v>
      </c>
      <c r="H108" s="291" t="s">
        <v>624</v>
      </c>
      <c r="I108" s="380"/>
      <c r="J108" s="468"/>
      <c r="K108" s="380"/>
      <c r="L108" s="380">
        <v>5000</v>
      </c>
      <c r="M108" s="380"/>
      <c r="N108" s="380"/>
      <c r="O108" s="1053"/>
      <c r="P108" s="1053"/>
      <c r="Q108" s="1053">
        <f t="shared" si="15"/>
        <v>5000</v>
      </c>
    </row>
    <row r="109" spans="2:17" s="211" customFormat="1" ht="56.25" x14ac:dyDescent="0.3">
      <c r="B109" s="310"/>
      <c r="C109" s="312"/>
      <c r="D109" s="1394">
        <v>8.11</v>
      </c>
      <c r="E109" s="552" t="s">
        <v>319</v>
      </c>
      <c r="F109" s="137">
        <v>1</v>
      </c>
      <c r="G109" s="1393" t="s">
        <v>291</v>
      </c>
      <c r="H109" s="291" t="s">
        <v>832</v>
      </c>
      <c r="I109" s="380"/>
      <c r="J109" s="468"/>
      <c r="K109" s="380"/>
      <c r="L109" s="380">
        <v>5000</v>
      </c>
      <c r="M109" s="380"/>
      <c r="N109" s="380"/>
      <c r="O109" s="1053"/>
      <c r="P109" s="1053"/>
      <c r="Q109" s="1053">
        <f t="shared" si="15"/>
        <v>5000</v>
      </c>
    </row>
    <row r="110" spans="2:17" s="211" customFormat="1" ht="37.5" x14ac:dyDescent="0.3">
      <c r="B110" s="310"/>
      <c r="C110" s="312"/>
      <c r="D110" s="1394">
        <v>8.1199999999999992</v>
      </c>
      <c r="E110" s="529" t="s">
        <v>833</v>
      </c>
      <c r="F110" s="137">
        <v>1</v>
      </c>
      <c r="G110" s="1393" t="s">
        <v>287</v>
      </c>
      <c r="H110" s="578" t="s">
        <v>834</v>
      </c>
      <c r="I110" s="380"/>
      <c r="J110" s="468"/>
      <c r="K110" s="380"/>
      <c r="L110" s="380">
        <v>14400</v>
      </c>
      <c r="M110" s="380"/>
      <c r="N110" s="380"/>
      <c r="O110" s="1053"/>
      <c r="P110" s="1053"/>
      <c r="Q110" s="1053">
        <f t="shared" si="15"/>
        <v>14400</v>
      </c>
    </row>
    <row r="111" spans="2:17" s="211" customFormat="1" ht="63.75" customHeight="1" x14ac:dyDescent="0.3">
      <c r="B111" s="310"/>
      <c r="C111" s="312"/>
      <c r="D111" s="1394">
        <v>8.1300000000000008</v>
      </c>
      <c r="E111" s="529" t="s">
        <v>835</v>
      </c>
      <c r="F111" s="137">
        <v>1</v>
      </c>
      <c r="G111" s="1393" t="s">
        <v>286</v>
      </c>
      <c r="H111" s="578" t="s">
        <v>834</v>
      </c>
      <c r="I111" s="380"/>
      <c r="J111" s="468"/>
      <c r="K111" s="380"/>
      <c r="L111" s="380">
        <v>12600</v>
      </c>
      <c r="M111" s="380"/>
      <c r="N111" s="380"/>
      <c r="O111" s="1053"/>
      <c r="P111" s="1053"/>
      <c r="Q111" s="1053">
        <f t="shared" si="15"/>
        <v>12600</v>
      </c>
    </row>
    <row r="112" spans="2:17" s="211" customFormat="1" x14ac:dyDescent="0.3">
      <c r="B112" s="310"/>
      <c r="C112" s="1387" t="s">
        <v>58</v>
      </c>
      <c r="D112" s="1246" t="s">
        <v>181</v>
      </c>
      <c r="E112" s="1245"/>
      <c r="F112" s="1419"/>
      <c r="G112" s="1420"/>
      <c r="H112" s="1237"/>
      <c r="I112" s="385">
        <f>SUM(I113:I120)</f>
        <v>0</v>
      </c>
      <c r="J112" s="339">
        <f t="shared" ref="J112:Q112" si="16">SUM(J113:J120)</f>
        <v>4500</v>
      </c>
      <c r="K112" s="385">
        <f t="shared" si="16"/>
        <v>4800</v>
      </c>
      <c r="L112" s="385">
        <f t="shared" si="16"/>
        <v>78969</v>
      </c>
      <c r="M112" s="385">
        <f t="shared" si="16"/>
        <v>0</v>
      </c>
      <c r="N112" s="385">
        <f t="shared" si="16"/>
        <v>0</v>
      </c>
      <c r="O112" s="498">
        <f t="shared" si="16"/>
        <v>0</v>
      </c>
      <c r="P112" s="498">
        <f t="shared" si="16"/>
        <v>0</v>
      </c>
      <c r="Q112" s="498">
        <f t="shared" si="16"/>
        <v>88269</v>
      </c>
    </row>
    <row r="113" spans="2:17" s="211" customFormat="1" x14ac:dyDescent="0.3">
      <c r="B113" s="310"/>
      <c r="C113" s="312"/>
      <c r="D113" s="135">
        <v>9.1</v>
      </c>
      <c r="E113" s="529" t="s">
        <v>836</v>
      </c>
      <c r="F113" s="137" t="s">
        <v>49</v>
      </c>
      <c r="G113" s="1393" t="s">
        <v>35</v>
      </c>
      <c r="H113" s="291" t="s">
        <v>837</v>
      </c>
      <c r="I113" s="380"/>
      <c r="J113" s="468"/>
      <c r="K113" s="380"/>
      <c r="L113" s="380">
        <v>15000</v>
      </c>
      <c r="M113" s="380"/>
      <c r="N113" s="380"/>
      <c r="O113" s="1053"/>
      <c r="P113" s="1053"/>
      <c r="Q113" s="1053">
        <f t="shared" ref="Q113:Q120" si="17">SUM(I113:P113)</f>
        <v>15000</v>
      </c>
    </row>
    <row r="114" spans="2:17" s="211" customFormat="1" ht="37.5" x14ac:dyDescent="0.3">
      <c r="B114" s="310"/>
      <c r="C114" s="312"/>
      <c r="D114" s="135">
        <v>9.1999999999999993</v>
      </c>
      <c r="E114" s="552" t="s">
        <v>321</v>
      </c>
      <c r="F114" s="137" t="s">
        <v>49</v>
      </c>
      <c r="G114" s="1393" t="s">
        <v>292</v>
      </c>
      <c r="H114" s="291" t="s">
        <v>838</v>
      </c>
      <c r="I114" s="380"/>
      <c r="J114" s="468">
        <v>3600</v>
      </c>
      <c r="K114" s="380"/>
      <c r="L114" s="380">
        <v>10400</v>
      </c>
      <c r="M114" s="380"/>
      <c r="N114" s="380"/>
      <c r="O114" s="1053"/>
      <c r="P114" s="1053"/>
      <c r="Q114" s="1053">
        <f t="shared" si="17"/>
        <v>14000</v>
      </c>
    </row>
    <row r="115" spans="2:17" s="211" customFormat="1" ht="61.5" customHeight="1" x14ac:dyDescent="0.3">
      <c r="B115" s="310"/>
      <c r="C115" s="312"/>
      <c r="D115" s="135">
        <v>9.3000000000000007</v>
      </c>
      <c r="E115" s="529" t="s">
        <v>215</v>
      </c>
      <c r="F115" s="137" t="s">
        <v>49</v>
      </c>
      <c r="G115" s="1393" t="s">
        <v>198</v>
      </c>
      <c r="H115" s="578" t="s">
        <v>839</v>
      </c>
      <c r="I115" s="380"/>
      <c r="J115" s="468"/>
      <c r="K115" s="380">
        <v>4800</v>
      </c>
      <c r="L115" s="380">
        <f>9800+1200+4200</f>
        <v>15200</v>
      </c>
      <c r="M115" s="380"/>
      <c r="N115" s="380"/>
      <c r="O115" s="1053"/>
      <c r="P115" s="1053"/>
      <c r="Q115" s="1053">
        <f t="shared" si="17"/>
        <v>20000</v>
      </c>
    </row>
    <row r="116" spans="2:17" s="211" customFormat="1" ht="37.5" x14ac:dyDescent="0.3">
      <c r="B116" s="310"/>
      <c r="C116" s="267"/>
      <c r="D116" s="268">
        <v>9.4</v>
      </c>
      <c r="E116" s="437" t="s">
        <v>322</v>
      </c>
      <c r="F116" s="353" t="s">
        <v>49</v>
      </c>
      <c r="G116" s="1423" t="s">
        <v>285</v>
      </c>
      <c r="H116" s="548" t="s">
        <v>840</v>
      </c>
      <c r="I116" s="397"/>
      <c r="J116" s="471"/>
      <c r="K116" s="397"/>
      <c r="L116" s="397">
        <v>9132</v>
      </c>
      <c r="M116" s="397"/>
      <c r="N116" s="397"/>
      <c r="O116" s="1049"/>
      <c r="P116" s="1049"/>
      <c r="Q116" s="1049">
        <f t="shared" si="17"/>
        <v>9132</v>
      </c>
    </row>
    <row r="117" spans="2:17" s="211" customFormat="1" ht="56.25" x14ac:dyDescent="0.3">
      <c r="B117" s="310"/>
      <c r="C117" s="312"/>
      <c r="D117" s="135">
        <v>9.5</v>
      </c>
      <c r="E117" s="529" t="s">
        <v>841</v>
      </c>
      <c r="F117" s="137" t="s">
        <v>49</v>
      </c>
      <c r="G117" s="1393" t="s">
        <v>288</v>
      </c>
      <c r="H117" s="578" t="s">
        <v>842</v>
      </c>
      <c r="I117" s="380"/>
      <c r="J117" s="468"/>
      <c r="K117" s="380"/>
      <c r="L117" s="380">
        <v>10000</v>
      </c>
      <c r="M117" s="380"/>
      <c r="N117" s="380"/>
      <c r="O117" s="1053"/>
      <c r="P117" s="1053"/>
      <c r="Q117" s="1053">
        <f t="shared" si="17"/>
        <v>10000</v>
      </c>
    </row>
    <row r="118" spans="2:17" s="211" customFormat="1" ht="56.25" x14ac:dyDescent="0.3">
      <c r="B118" s="310"/>
      <c r="C118" s="312"/>
      <c r="D118" s="135">
        <v>9.6</v>
      </c>
      <c r="E118" s="529" t="s">
        <v>843</v>
      </c>
      <c r="F118" s="137" t="s">
        <v>49</v>
      </c>
      <c r="G118" s="1393" t="s">
        <v>291</v>
      </c>
      <c r="H118" s="578" t="s">
        <v>844</v>
      </c>
      <c r="I118" s="380"/>
      <c r="J118" s="468"/>
      <c r="K118" s="380"/>
      <c r="L118" s="380">
        <v>5000</v>
      </c>
      <c r="M118" s="380"/>
      <c r="N118" s="380"/>
      <c r="O118" s="1053"/>
      <c r="P118" s="1053"/>
      <c r="Q118" s="1053">
        <f t="shared" si="17"/>
        <v>5000</v>
      </c>
    </row>
    <row r="119" spans="2:17" s="211" customFormat="1" ht="41.25" customHeight="1" x14ac:dyDescent="0.3">
      <c r="B119" s="310"/>
      <c r="C119" s="312"/>
      <c r="D119" s="135">
        <v>9.6999999999999993</v>
      </c>
      <c r="E119" s="552" t="s">
        <v>216</v>
      </c>
      <c r="F119" s="137" t="s">
        <v>49</v>
      </c>
      <c r="G119" s="1393" t="s">
        <v>287</v>
      </c>
      <c r="H119" s="334" t="s">
        <v>845</v>
      </c>
      <c r="I119" s="380"/>
      <c r="J119" s="468"/>
      <c r="K119" s="380"/>
      <c r="L119" s="380">
        <v>7937</v>
      </c>
      <c r="M119" s="380"/>
      <c r="N119" s="380"/>
      <c r="O119" s="1053"/>
      <c r="P119" s="1053"/>
      <c r="Q119" s="1053">
        <f t="shared" si="17"/>
        <v>7937</v>
      </c>
    </row>
    <row r="120" spans="2:17" s="211" customFormat="1" ht="37.5" x14ac:dyDescent="0.3">
      <c r="B120" s="310"/>
      <c r="C120" s="312"/>
      <c r="D120" s="135">
        <v>9.8000000000000007</v>
      </c>
      <c r="E120" s="552" t="s">
        <v>846</v>
      </c>
      <c r="F120" s="137" t="s">
        <v>49</v>
      </c>
      <c r="G120" s="1393" t="s">
        <v>286</v>
      </c>
      <c r="H120" s="334" t="s">
        <v>847</v>
      </c>
      <c r="I120" s="380"/>
      <c r="J120" s="468">
        <v>900</v>
      </c>
      <c r="K120" s="380"/>
      <c r="L120" s="380">
        <f>1130+2340+2830</f>
        <v>6300</v>
      </c>
      <c r="M120" s="380"/>
      <c r="N120" s="380"/>
      <c r="O120" s="1053"/>
      <c r="P120" s="1053"/>
      <c r="Q120" s="1053">
        <f t="shared" si="17"/>
        <v>7200</v>
      </c>
    </row>
    <row r="121" spans="2:17" s="211" customFormat="1" x14ac:dyDescent="0.3">
      <c r="B121" s="310"/>
      <c r="C121" s="271" t="s">
        <v>2</v>
      </c>
      <c r="D121" s="272"/>
      <c r="E121" s="441"/>
      <c r="F121" s="345"/>
      <c r="G121" s="346"/>
      <c r="H121" s="273"/>
      <c r="I121" s="1406">
        <f>SUM(I122+I124+I126)</f>
        <v>0</v>
      </c>
      <c r="J121" s="1415">
        <f t="shared" ref="J121:Q121" si="18">SUM(J122+J124+J126)</f>
        <v>7200</v>
      </c>
      <c r="K121" s="1406">
        <f t="shared" si="18"/>
        <v>0</v>
      </c>
      <c r="L121" s="1406">
        <f t="shared" si="18"/>
        <v>54800</v>
      </c>
      <c r="M121" s="1406">
        <f t="shared" si="18"/>
        <v>0</v>
      </c>
      <c r="N121" s="1406">
        <f t="shared" si="18"/>
        <v>0</v>
      </c>
      <c r="O121" s="1407">
        <f t="shared" si="18"/>
        <v>321000</v>
      </c>
      <c r="P121" s="1407">
        <f t="shared" si="18"/>
        <v>0</v>
      </c>
      <c r="Q121" s="1407">
        <f t="shared" si="18"/>
        <v>383000</v>
      </c>
    </row>
    <row r="122" spans="2:17" s="211" customFormat="1" x14ac:dyDescent="0.3">
      <c r="B122" s="310"/>
      <c r="C122" s="1387" t="s">
        <v>59</v>
      </c>
      <c r="D122" s="1246" t="s">
        <v>32</v>
      </c>
      <c r="E122" s="1245"/>
      <c r="F122" s="1419"/>
      <c r="G122" s="1420"/>
      <c r="H122" s="1237"/>
      <c r="I122" s="385">
        <f>SUM(I123:I123)</f>
        <v>0</v>
      </c>
      <c r="J122" s="339">
        <f t="shared" ref="J122:Q122" si="19">SUM(J123:J123)</f>
        <v>7200</v>
      </c>
      <c r="K122" s="385">
        <f t="shared" si="19"/>
        <v>0</v>
      </c>
      <c r="L122" s="385">
        <f t="shared" si="19"/>
        <v>4800</v>
      </c>
      <c r="M122" s="385">
        <f t="shared" si="19"/>
        <v>0</v>
      </c>
      <c r="N122" s="385">
        <f t="shared" si="19"/>
        <v>0</v>
      </c>
      <c r="O122" s="498">
        <f t="shared" si="19"/>
        <v>0</v>
      </c>
      <c r="P122" s="498">
        <f t="shared" si="19"/>
        <v>0</v>
      </c>
      <c r="Q122" s="498">
        <f t="shared" si="19"/>
        <v>12000</v>
      </c>
    </row>
    <row r="123" spans="2:17" s="211" customFormat="1" x14ac:dyDescent="0.3">
      <c r="B123" s="310"/>
      <c r="C123" s="312"/>
      <c r="D123" s="135">
        <v>10.1</v>
      </c>
      <c r="E123" s="1408" t="s">
        <v>23</v>
      </c>
      <c r="F123" s="137">
        <v>2</v>
      </c>
      <c r="G123" s="1392" t="s">
        <v>35</v>
      </c>
      <c r="H123" s="291" t="s">
        <v>848</v>
      </c>
      <c r="I123" s="380"/>
      <c r="J123" s="468">
        <v>7200</v>
      </c>
      <c r="K123" s="380"/>
      <c r="L123" s="380">
        <v>4800</v>
      </c>
      <c r="M123" s="380"/>
      <c r="N123" s="380"/>
      <c r="O123" s="1053"/>
      <c r="P123" s="1053"/>
      <c r="Q123" s="1053">
        <f>SUM(I123:P123)</f>
        <v>12000</v>
      </c>
    </row>
    <row r="124" spans="2:17" s="211" customFormat="1" x14ac:dyDescent="0.3">
      <c r="B124" s="310"/>
      <c r="C124" s="1387" t="s">
        <v>60</v>
      </c>
      <c r="D124" s="1235" t="s">
        <v>16</v>
      </c>
      <c r="E124" s="1245"/>
      <c r="F124" s="1419"/>
      <c r="G124" s="1420"/>
      <c r="H124" s="1237"/>
      <c r="I124" s="385">
        <f>SUM(I125:I125)</f>
        <v>0</v>
      </c>
      <c r="J124" s="339">
        <f>SUM(J125:J125)</f>
        <v>0</v>
      </c>
      <c r="K124" s="385">
        <f>SUM(K125:K125)</f>
        <v>0</v>
      </c>
      <c r="L124" s="385">
        <f>SUM(L125:L125)</f>
        <v>50000</v>
      </c>
      <c r="M124" s="385">
        <f t="shared" ref="M124:P124" si="20">SUM(M125:M125)</f>
        <v>0</v>
      </c>
      <c r="N124" s="385">
        <f t="shared" si="20"/>
        <v>0</v>
      </c>
      <c r="O124" s="498">
        <f t="shared" si="20"/>
        <v>0</v>
      </c>
      <c r="P124" s="498">
        <f t="shared" si="20"/>
        <v>0</v>
      </c>
      <c r="Q124" s="498">
        <f>SUM(Q125:Q125)</f>
        <v>50000</v>
      </c>
    </row>
    <row r="125" spans="2:17" s="211" customFormat="1" ht="37.5" x14ac:dyDescent="0.3">
      <c r="B125" s="310"/>
      <c r="C125" s="312"/>
      <c r="D125" s="135">
        <v>11.1</v>
      </c>
      <c r="E125" s="529" t="s">
        <v>28</v>
      </c>
      <c r="F125" s="137">
        <v>2</v>
      </c>
      <c r="G125" s="7" t="s">
        <v>35</v>
      </c>
      <c r="H125" s="334" t="s">
        <v>486</v>
      </c>
      <c r="I125" s="380"/>
      <c r="J125" s="468"/>
      <c r="K125" s="380"/>
      <c r="L125" s="380">
        <v>50000</v>
      </c>
      <c r="M125" s="380"/>
      <c r="N125" s="380"/>
      <c r="O125" s="1053"/>
      <c r="P125" s="1053"/>
      <c r="Q125" s="1053">
        <f>SUM(I125:P125)</f>
        <v>50000</v>
      </c>
    </row>
    <row r="126" spans="2:17" s="211" customFormat="1" x14ac:dyDescent="0.3">
      <c r="B126" s="310"/>
      <c r="C126" s="1387" t="s">
        <v>61</v>
      </c>
      <c r="D126" s="1235" t="s">
        <v>19</v>
      </c>
      <c r="E126" s="1245"/>
      <c r="F126" s="1419"/>
      <c r="G126" s="1420"/>
      <c r="H126" s="1237"/>
      <c r="I126" s="385">
        <f>SUM(I127:I133)</f>
        <v>0</v>
      </c>
      <c r="J126" s="339">
        <f t="shared" ref="J126:P126" si="21">SUM(J127:J133)</f>
        <v>0</v>
      </c>
      <c r="K126" s="385">
        <f t="shared" si="21"/>
        <v>0</v>
      </c>
      <c r="L126" s="385">
        <f t="shared" si="21"/>
        <v>0</v>
      </c>
      <c r="M126" s="385">
        <f t="shared" si="21"/>
        <v>0</v>
      </c>
      <c r="N126" s="385">
        <f t="shared" si="21"/>
        <v>0</v>
      </c>
      <c r="O126" s="498">
        <f t="shared" si="21"/>
        <v>321000</v>
      </c>
      <c r="P126" s="498">
        <f t="shared" si="21"/>
        <v>0</v>
      </c>
      <c r="Q126" s="498">
        <f>SUM(Q127:Q133)</f>
        <v>321000</v>
      </c>
    </row>
    <row r="127" spans="2:17" s="211" customFormat="1" ht="43.5" customHeight="1" x14ac:dyDescent="0.3">
      <c r="B127" s="310"/>
      <c r="C127" s="327"/>
      <c r="D127" s="135">
        <v>12.1</v>
      </c>
      <c r="E127" s="529" t="s">
        <v>849</v>
      </c>
      <c r="F127" s="137">
        <v>2</v>
      </c>
      <c r="G127" s="7" t="s">
        <v>35</v>
      </c>
      <c r="H127" s="334" t="s">
        <v>486</v>
      </c>
      <c r="I127" s="1395"/>
      <c r="J127" s="1417"/>
      <c r="K127" s="1395"/>
      <c r="L127" s="1395"/>
      <c r="M127" s="1395"/>
      <c r="N127" s="1395"/>
      <c r="O127" s="597">
        <v>30000</v>
      </c>
      <c r="P127" s="597"/>
      <c r="Q127" s="597">
        <f>SUM(I127:P127)</f>
        <v>30000</v>
      </c>
    </row>
    <row r="128" spans="2:17" s="211" customFormat="1" ht="37.5" x14ac:dyDescent="0.3">
      <c r="B128" s="310"/>
      <c r="C128" s="327"/>
      <c r="D128" s="135">
        <v>12.2</v>
      </c>
      <c r="E128" s="529" t="s">
        <v>323</v>
      </c>
      <c r="F128" s="137">
        <v>2</v>
      </c>
      <c r="G128" s="7" t="s">
        <v>35</v>
      </c>
      <c r="H128" s="334" t="s">
        <v>486</v>
      </c>
      <c r="I128" s="1395"/>
      <c r="J128" s="1417"/>
      <c r="K128" s="1395"/>
      <c r="L128" s="1395"/>
      <c r="M128" s="1395"/>
      <c r="N128" s="1395"/>
      <c r="O128" s="597">
        <v>180000</v>
      </c>
      <c r="P128" s="597"/>
      <c r="Q128" s="597">
        <f>SUM(I128:P128)</f>
        <v>180000</v>
      </c>
    </row>
    <row r="129" spans="2:17" s="211" customFormat="1" ht="45.75" customHeight="1" x14ac:dyDescent="0.3">
      <c r="B129" s="310"/>
      <c r="C129" s="327"/>
      <c r="D129" s="135">
        <v>12.3</v>
      </c>
      <c r="E129" s="529" t="s">
        <v>324</v>
      </c>
      <c r="F129" s="137">
        <v>2</v>
      </c>
      <c r="G129" s="7" t="s">
        <v>294</v>
      </c>
      <c r="H129" s="334" t="s">
        <v>486</v>
      </c>
      <c r="I129" s="1395"/>
      <c r="J129" s="1417"/>
      <c r="K129" s="1395"/>
      <c r="L129" s="1395"/>
      <c r="M129" s="1395"/>
      <c r="N129" s="1395"/>
      <c r="O129" s="597">
        <v>30000</v>
      </c>
      <c r="P129" s="597"/>
      <c r="Q129" s="597">
        <f t="shared" ref="Q129:Q133" si="22">SUM(I129:P129)</f>
        <v>30000</v>
      </c>
    </row>
    <row r="130" spans="2:17" s="211" customFormat="1" ht="37.5" x14ac:dyDescent="0.3">
      <c r="B130" s="310"/>
      <c r="C130" s="327"/>
      <c r="D130" s="135">
        <v>12.4</v>
      </c>
      <c r="E130" s="529" t="s">
        <v>217</v>
      </c>
      <c r="F130" s="137">
        <v>2</v>
      </c>
      <c r="G130" s="7" t="s">
        <v>285</v>
      </c>
      <c r="H130" s="334" t="s">
        <v>486</v>
      </c>
      <c r="I130" s="1395"/>
      <c r="J130" s="1417"/>
      <c r="K130" s="1395"/>
      <c r="L130" s="1395"/>
      <c r="M130" s="1395"/>
      <c r="N130" s="1395"/>
      <c r="O130" s="597">
        <v>30000</v>
      </c>
      <c r="P130" s="597"/>
      <c r="Q130" s="597">
        <f t="shared" si="22"/>
        <v>30000</v>
      </c>
    </row>
    <row r="131" spans="2:17" s="211" customFormat="1" ht="37.5" x14ac:dyDescent="0.3">
      <c r="B131" s="310"/>
      <c r="C131" s="327"/>
      <c r="D131" s="135">
        <v>12.5</v>
      </c>
      <c r="E131" s="529" t="s">
        <v>34</v>
      </c>
      <c r="F131" s="137">
        <v>2</v>
      </c>
      <c r="G131" s="7" t="s">
        <v>286</v>
      </c>
      <c r="H131" s="334" t="s">
        <v>486</v>
      </c>
      <c r="I131" s="1395"/>
      <c r="J131" s="1417"/>
      <c r="K131" s="1395"/>
      <c r="L131" s="1395"/>
      <c r="M131" s="1395"/>
      <c r="N131" s="1395"/>
      <c r="O131" s="597">
        <v>20000</v>
      </c>
      <c r="P131" s="597"/>
      <c r="Q131" s="597">
        <f t="shared" si="22"/>
        <v>20000</v>
      </c>
    </row>
    <row r="132" spans="2:17" s="211" customFormat="1" ht="42.75" customHeight="1" x14ac:dyDescent="0.3">
      <c r="B132" s="310"/>
      <c r="C132" s="327"/>
      <c r="D132" s="135">
        <v>12.6</v>
      </c>
      <c r="E132" s="529" t="s">
        <v>850</v>
      </c>
      <c r="F132" s="137">
        <v>2</v>
      </c>
      <c r="G132" s="7" t="s">
        <v>288</v>
      </c>
      <c r="H132" s="334" t="s">
        <v>486</v>
      </c>
      <c r="I132" s="1395"/>
      <c r="J132" s="1417"/>
      <c r="K132" s="1395"/>
      <c r="L132" s="1395"/>
      <c r="M132" s="1395"/>
      <c r="N132" s="1395"/>
      <c r="O132" s="597">
        <v>21000</v>
      </c>
      <c r="P132" s="597"/>
      <c r="Q132" s="597">
        <f t="shared" si="22"/>
        <v>21000</v>
      </c>
    </row>
    <row r="133" spans="2:17" s="211" customFormat="1" ht="56.25" x14ac:dyDescent="0.3">
      <c r="B133" s="310"/>
      <c r="C133" s="327"/>
      <c r="D133" s="135">
        <v>12.7</v>
      </c>
      <c r="E133" s="529" t="s">
        <v>851</v>
      </c>
      <c r="F133" s="137">
        <v>2</v>
      </c>
      <c r="G133" s="7" t="s">
        <v>289</v>
      </c>
      <c r="H133" s="334" t="s">
        <v>486</v>
      </c>
      <c r="I133" s="1395"/>
      <c r="J133" s="1417"/>
      <c r="K133" s="1395"/>
      <c r="L133" s="1395"/>
      <c r="M133" s="1395"/>
      <c r="N133" s="1395"/>
      <c r="O133" s="597">
        <v>10000</v>
      </c>
      <c r="P133" s="597"/>
      <c r="Q133" s="597">
        <f t="shared" si="22"/>
        <v>10000</v>
      </c>
    </row>
    <row r="134" spans="2:17" s="211" customFormat="1" x14ac:dyDescent="0.3">
      <c r="B134" s="310"/>
      <c r="C134" s="594" t="s">
        <v>87</v>
      </c>
      <c r="D134" s="272"/>
      <c r="E134" s="441"/>
      <c r="F134" s="345"/>
      <c r="G134" s="346"/>
      <c r="H134" s="273"/>
      <c r="I134" s="1406">
        <f>SUM(I135+I141)</f>
        <v>0</v>
      </c>
      <c r="J134" s="1415">
        <f t="shared" ref="J134:Q134" si="23">SUM(J135+J141)</f>
        <v>17100</v>
      </c>
      <c r="K134" s="1406">
        <f t="shared" si="23"/>
        <v>15310</v>
      </c>
      <c r="L134" s="1406">
        <f t="shared" si="23"/>
        <v>29590</v>
      </c>
      <c r="M134" s="1406">
        <f t="shared" si="23"/>
        <v>0</v>
      </c>
      <c r="N134" s="1406">
        <f t="shared" si="23"/>
        <v>0</v>
      </c>
      <c r="O134" s="1407">
        <f t="shared" si="23"/>
        <v>0</v>
      </c>
      <c r="P134" s="1407">
        <f t="shared" si="23"/>
        <v>0</v>
      </c>
      <c r="Q134" s="1407">
        <f t="shared" si="23"/>
        <v>62000</v>
      </c>
    </row>
    <row r="135" spans="2:17" s="211" customFormat="1" x14ac:dyDescent="0.3">
      <c r="B135" s="310"/>
      <c r="C135" s="1387" t="s">
        <v>62</v>
      </c>
      <c r="D135" s="1254" t="s">
        <v>90</v>
      </c>
      <c r="E135" s="1255"/>
      <c r="F135" s="1402"/>
      <c r="G135" s="1403"/>
      <c r="H135" s="1257"/>
      <c r="I135" s="1404">
        <f>SUM(I136:I140)</f>
        <v>0</v>
      </c>
      <c r="J135" s="1416">
        <f>SUM(J136:J140)</f>
        <v>9000</v>
      </c>
      <c r="K135" s="1404">
        <f t="shared" ref="K135:Q135" si="24">SUM(K136:K140)</f>
        <v>5810</v>
      </c>
      <c r="L135" s="1404">
        <f t="shared" si="24"/>
        <v>19390</v>
      </c>
      <c r="M135" s="1404">
        <f t="shared" si="24"/>
        <v>0</v>
      </c>
      <c r="N135" s="1404">
        <f t="shared" si="24"/>
        <v>0</v>
      </c>
      <c r="O135" s="1405">
        <f t="shared" si="24"/>
        <v>0</v>
      </c>
      <c r="P135" s="1405">
        <f t="shared" si="24"/>
        <v>0</v>
      </c>
      <c r="Q135" s="1405">
        <f t="shared" si="24"/>
        <v>34200</v>
      </c>
    </row>
    <row r="136" spans="2:17" s="211" customFormat="1" ht="37.5" x14ac:dyDescent="0.3">
      <c r="B136" s="310"/>
      <c r="C136" s="264"/>
      <c r="D136" s="265">
        <v>13.1</v>
      </c>
      <c r="E136" s="1424" t="s">
        <v>325</v>
      </c>
      <c r="F136" s="394">
        <v>3</v>
      </c>
      <c r="G136" s="1425" t="s">
        <v>292</v>
      </c>
      <c r="H136" s="1426" t="s">
        <v>852</v>
      </c>
      <c r="I136" s="1427"/>
      <c r="J136" s="1428">
        <f>5400</f>
        <v>5400</v>
      </c>
      <c r="K136" s="1427">
        <f>500+210+3000+500</f>
        <v>4210</v>
      </c>
      <c r="L136" s="1427">
        <f>2890+1500</f>
        <v>4390</v>
      </c>
      <c r="M136" s="1427"/>
      <c r="N136" s="1427"/>
      <c r="O136" s="1047"/>
      <c r="P136" s="1047"/>
      <c r="Q136" s="1047">
        <f t="shared" ref="Q136:Q140" si="25">SUM(I136:P136)</f>
        <v>14000</v>
      </c>
    </row>
    <row r="137" spans="2:17" s="211" customFormat="1" ht="37.5" x14ac:dyDescent="0.3">
      <c r="B137" s="310"/>
      <c r="C137" s="312"/>
      <c r="D137" s="135">
        <v>13.2</v>
      </c>
      <c r="E137" s="1408" t="s">
        <v>853</v>
      </c>
      <c r="F137" s="137">
        <v>3</v>
      </c>
      <c r="G137" s="1392" t="s">
        <v>286</v>
      </c>
      <c r="H137" s="578" t="s">
        <v>609</v>
      </c>
      <c r="I137" s="380"/>
      <c r="J137" s="468">
        <v>3600</v>
      </c>
      <c r="K137" s="380">
        <v>1600</v>
      </c>
      <c r="L137" s="380"/>
      <c r="M137" s="380"/>
      <c r="N137" s="380"/>
      <c r="O137" s="1053"/>
      <c r="P137" s="1053"/>
      <c r="Q137" s="1053">
        <f t="shared" si="25"/>
        <v>5200</v>
      </c>
    </row>
    <row r="138" spans="2:17" s="211" customFormat="1" ht="56.25" x14ac:dyDescent="0.3">
      <c r="B138" s="310"/>
      <c r="C138" s="312"/>
      <c r="D138" s="135">
        <v>13.3</v>
      </c>
      <c r="E138" s="1408" t="s">
        <v>326</v>
      </c>
      <c r="F138" s="137">
        <v>3</v>
      </c>
      <c r="G138" s="1392" t="s">
        <v>291</v>
      </c>
      <c r="H138" s="291" t="s">
        <v>854</v>
      </c>
      <c r="I138" s="380"/>
      <c r="J138" s="468"/>
      <c r="K138" s="380"/>
      <c r="L138" s="380">
        <v>5000</v>
      </c>
      <c r="M138" s="380"/>
      <c r="N138" s="380"/>
      <c r="O138" s="1053"/>
      <c r="P138" s="1053"/>
      <c r="Q138" s="1053">
        <f t="shared" si="25"/>
        <v>5000</v>
      </c>
    </row>
    <row r="139" spans="2:17" s="211" customFormat="1" ht="56.25" x14ac:dyDescent="0.3">
      <c r="B139" s="310"/>
      <c r="C139" s="312"/>
      <c r="D139" s="135">
        <v>13.4</v>
      </c>
      <c r="E139" s="1408" t="s">
        <v>327</v>
      </c>
      <c r="F139" s="137">
        <v>3</v>
      </c>
      <c r="G139" s="1392" t="s">
        <v>291</v>
      </c>
      <c r="H139" s="291" t="s">
        <v>855</v>
      </c>
      <c r="I139" s="380"/>
      <c r="J139" s="468"/>
      <c r="K139" s="380"/>
      <c r="L139" s="380">
        <v>5000</v>
      </c>
      <c r="M139" s="380"/>
      <c r="N139" s="380"/>
      <c r="O139" s="1053"/>
      <c r="P139" s="1053"/>
      <c r="Q139" s="1053">
        <f t="shared" si="25"/>
        <v>5000</v>
      </c>
    </row>
    <row r="140" spans="2:17" s="211" customFormat="1" ht="42.75" customHeight="1" x14ac:dyDescent="0.3">
      <c r="B140" s="310"/>
      <c r="C140" s="312"/>
      <c r="D140" s="135">
        <v>13.5</v>
      </c>
      <c r="E140" s="1408" t="s">
        <v>328</v>
      </c>
      <c r="F140" s="137">
        <v>3</v>
      </c>
      <c r="G140" s="1392" t="s">
        <v>289</v>
      </c>
      <c r="H140" s="578" t="s">
        <v>597</v>
      </c>
      <c r="I140" s="380"/>
      <c r="J140" s="468"/>
      <c r="K140" s="380"/>
      <c r="L140" s="380">
        <v>5000</v>
      </c>
      <c r="M140" s="380"/>
      <c r="N140" s="380"/>
      <c r="O140" s="1053"/>
      <c r="P140" s="1053"/>
      <c r="Q140" s="1053">
        <f t="shared" si="25"/>
        <v>5000</v>
      </c>
    </row>
    <row r="141" spans="2:17" s="211" customFormat="1" x14ac:dyDescent="0.3">
      <c r="B141" s="310"/>
      <c r="C141" s="1387" t="s">
        <v>63</v>
      </c>
      <c r="D141" s="1246" t="s">
        <v>184</v>
      </c>
      <c r="E141" s="1245"/>
      <c r="F141" s="1419"/>
      <c r="G141" s="1420"/>
      <c r="H141" s="1237"/>
      <c r="I141" s="385">
        <f>SUM(I142:I143)</f>
        <v>0</v>
      </c>
      <c r="J141" s="339">
        <f>SUM(J142:J143)</f>
        <v>8100</v>
      </c>
      <c r="K141" s="385">
        <f t="shared" ref="K141:P141" si="26">SUM(K142:K143)</f>
        <v>9500</v>
      </c>
      <c r="L141" s="385">
        <f t="shared" si="26"/>
        <v>10200</v>
      </c>
      <c r="M141" s="385">
        <f t="shared" si="26"/>
        <v>0</v>
      </c>
      <c r="N141" s="385">
        <f t="shared" si="26"/>
        <v>0</v>
      </c>
      <c r="O141" s="498">
        <f t="shared" si="26"/>
        <v>0</v>
      </c>
      <c r="P141" s="498">
        <f t="shared" si="26"/>
        <v>0</v>
      </c>
      <c r="Q141" s="498">
        <f>SUM(Q142:Q143)</f>
        <v>27800</v>
      </c>
    </row>
    <row r="142" spans="2:17" s="211" customFormat="1" ht="56.25" x14ac:dyDescent="0.3">
      <c r="B142" s="310"/>
      <c r="C142" s="312"/>
      <c r="D142" s="135">
        <v>14.1</v>
      </c>
      <c r="E142" s="1408" t="s">
        <v>856</v>
      </c>
      <c r="F142" s="137">
        <v>3</v>
      </c>
      <c r="G142" s="1392" t="s">
        <v>286</v>
      </c>
      <c r="H142" s="291" t="s">
        <v>857</v>
      </c>
      <c r="I142" s="380"/>
      <c r="J142" s="468">
        <v>900</v>
      </c>
      <c r="K142" s="380"/>
      <c r="L142" s="380">
        <f>1130+2600+3170</f>
        <v>6900</v>
      </c>
      <c r="M142" s="380"/>
      <c r="N142" s="380"/>
      <c r="O142" s="1053"/>
      <c r="P142" s="1053"/>
      <c r="Q142" s="1053">
        <f>SUM(I142:P142)</f>
        <v>7800</v>
      </c>
    </row>
    <row r="143" spans="2:17" s="211" customFormat="1" ht="56.25" x14ac:dyDescent="0.3">
      <c r="B143" s="310"/>
      <c r="C143" s="312"/>
      <c r="D143" s="135">
        <v>14.2</v>
      </c>
      <c r="E143" s="1408" t="s">
        <v>858</v>
      </c>
      <c r="F143" s="137">
        <v>3</v>
      </c>
      <c r="G143" s="1392" t="s">
        <v>35</v>
      </c>
      <c r="H143" s="291" t="s">
        <v>859</v>
      </c>
      <c r="I143" s="380"/>
      <c r="J143" s="468">
        <v>7200</v>
      </c>
      <c r="K143" s="380">
        <f>6000+3500</f>
        <v>9500</v>
      </c>
      <c r="L143" s="380">
        <v>3300</v>
      </c>
      <c r="M143" s="380"/>
      <c r="N143" s="380"/>
      <c r="O143" s="1053"/>
      <c r="P143" s="1053"/>
      <c r="Q143" s="1053">
        <f t="shared" ref="Q143" si="27">SUM(I143:P143)</f>
        <v>20000</v>
      </c>
    </row>
    <row r="144" spans="2:17" s="211" customFormat="1" x14ac:dyDescent="0.3">
      <c r="B144" s="310"/>
      <c r="C144" s="271" t="s">
        <v>86</v>
      </c>
      <c r="D144" s="272"/>
      <c r="E144" s="441"/>
      <c r="F144" s="345"/>
      <c r="G144" s="346"/>
      <c r="H144" s="273"/>
      <c r="I144" s="1406">
        <f>SUM(I145)</f>
        <v>0</v>
      </c>
      <c r="J144" s="1415">
        <f t="shared" ref="J144:Q144" si="28">SUM(J145)</f>
        <v>0</v>
      </c>
      <c r="K144" s="1406">
        <f t="shared" si="28"/>
        <v>37500</v>
      </c>
      <c r="L144" s="1406">
        <f t="shared" si="28"/>
        <v>500</v>
      </c>
      <c r="M144" s="1406">
        <f t="shared" si="28"/>
        <v>0</v>
      </c>
      <c r="N144" s="1406">
        <f t="shared" si="28"/>
        <v>0</v>
      </c>
      <c r="O144" s="1407">
        <f t="shared" si="28"/>
        <v>0</v>
      </c>
      <c r="P144" s="1407">
        <f t="shared" si="28"/>
        <v>0</v>
      </c>
      <c r="Q144" s="1407">
        <f t="shared" si="28"/>
        <v>38000</v>
      </c>
    </row>
    <row r="145" spans="1:17" s="211" customFormat="1" x14ac:dyDescent="0.3">
      <c r="B145" s="310"/>
      <c r="C145" s="1387" t="s">
        <v>64</v>
      </c>
      <c r="D145" s="1246" t="s">
        <v>185</v>
      </c>
      <c r="E145" s="1245"/>
      <c r="F145" s="1419"/>
      <c r="G145" s="1420"/>
      <c r="H145" s="1237"/>
      <c r="I145" s="385">
        <f>SUM(I146:I149)</f>
        <v>0</v>
      </c>
      <c r="J145" s="339">
        <f t="shared" ref="J145:P145" si="29">SUM(J146:J149)</f>
        <v>0</v>
      </c>
      <c r="K145" s="385">
        <f t="shared" si="29"/>
        <v>37500</v>
      </c>
      <c r="L145" s="385">
        <f t="shared" si="29"/>
        <v>500</v>
      </c>
      <c r="M145" s="385">
        <f t="shared" si="29"/>
        <v>0</v>
      </c>
      <c r="N145" s="385">
        <f t="shared" si="29"/>
        <v>0</v>
      </c>
      <c r="O145" s="498">
        <f t="shared" si="29"/>
        <v>0</v>
      </c>
      <c r="P145" s="498">
        <f t="shared" si="29"/>
        <v>0</v>
      </c>
      <c r="Q145" s="498">
        <f>SUM(Q146:Q149)</f>
        <v>38000</v>
      </c>
    </row>
    <row r="146" spans="1:17" s="211" customFormat="1" ht="37.5" x14ac:dyDescent="0.3">
      <c r="B146" s="310"/>
      <c r="C146" s="312"/>
      <c r="D146" s="135">
        <v>15.1</v>
      </c>
      <c r="E146" s="529" t="s">
        <v>27</v>
      </c>
      <c r="F146" s="137">
        <v>5</v>
      </c>
      <c r="G146" s="7" t="s">
        <v>35</v>
      </c>
      <c r="H146" s="291" t="s">
        <v>769</v>
      </c>
      <c r="I146" s="380"/>
      <c r="J146" s="468"/>
      <c r="K146" s="380">
        <v>10000</v>
      </c>
      <c r="L146" s="380"/>
      <c r="M146" s="380"/>
      <c r="N146" s="380"/>
      <c r="O146" s="1053"/>
      <c r="P146" s="1053"/>
      <c r="Q146" s="1053">
        <f>SUM(I146:P146)</f>
        <v>10000</v>
      </c>
    </row>
    <row r="147" spans="1:17" s="211" customFormat="1" ht="37.5" x14ac:dyDescent="0.3">
      <c r="B147" s="310"/>
      <c r="C147" s="312"/>
      <c r="D147" s="135">
        <v>15.2</v>
      </c>
      <c r="E147" s="529" t="s">
        <v>218</v>
      </c>
      <c r="F147" s="137">
        <v>5</v>
      </c>
      <c r="G147" s="7" t="s">
        <v>35</v>
      </c>
      <c r="H147" s="291" t="s">
        <v>860</v>
      </c>
      <c r="I147" s="380"/>
      <c r="J147" s="468"/>
      <c r="K147" s="380">
        <v>10000</v>
      </c>
      <c r="L147" s="380"/>
      <c r="M147" s="380"/>
      <c r="N147" s="380"/>
      <c r="O147" s="1053"/>
      <c r="P147" s="1053"/>
      <c r="Q147" s="1053">
        <f>SUM(I147:P147)</f>
        <v>10000</v>
      </c>
    </row>
    <row r="148" spans="1:17" s="211" customFormat="1" ht="40.5" customHeight="1" x14ac:dyDescent="0.3">
      <c r="B148" s="310"/>
      <c r="C148" s="312"/>
      <c r="D148" s="135">
        <v>15.3</v>
      </c>
      <c r="E148" s="552" t="s">
        <v>29</v>
      </c>
      <c r="F148" s="137">
        <v>5</v>
      </c>
      <c r="G148" s="1393" t="s">
        <v>289</v>
      </c>
      <c r="H148" s="334" t="s">
        <v>861</v>
      </c>
      <c r="I148" s="380"/>
      <c r="J148" s="468"/>
      <c r="K148" s="380">
        <f>580+1000+720+7200</f>
        <v>9500</v>
      </c>
      <c r="L148" s="380">
        <v>500</v>
      </c>
      <c r="M148" s="380"/>
      <c r="N148" s="380"/>
      <c r="O148" s="1053"/>
      <c r="P148" s="1053"/>
      <c r="Q148" s="1053">
        <f>SUM(I148:P148)</f>
        <v>10000</v>
      </c>
    </row>
    <row r="149" spans="1:17" s="211" customFormat="1" ht="37.5" x14ac:dyDescent="0.3">
      <c r="B149" s="310"/>
      <c r="C149" s="267"/>
      <c r="D149" s="135">
        <v>15.4</v>
      </c>
      <c r="E149" s="529" t="s">
        <v>329</v>
      </c>
      <c r="F149" s="137">
        <v>5</v>
      </c>
      <c r="G149" s="7" t="s">
        <v>285</v>
      </c>
      <c r="H149" s="291" t="s">
        <v>860</v>
      </c>
      <c r="I149" s="380"/>
      <c r="J149" s="468"/>
      <c r="K149" s="380">
        <v>8000</v>
      </c>
      <c r="L149" s="380"/>
      <c r="M149" s="380"/>
      <c r="N149" s="380"/>
      <c r="O149" s="1053"/>
      <c r="P149" s="1053"/>
      <c r="Q149" s="1053">
        <f t="shared" ref="Q149" si="30">SUM(I149:P149)</f>
        <v>8000</v>
      </c>
    </row>
    <row r="150" spans="1:17" s="211" customFormat="1" x14ac:dyDescent="0.3">
      <c r="B150" s="310"/>
      <c r="C150" s="271" t="s">
        <v>4</v>
      </c>
      <c r="D150" s="272"/>
      <c r="E150" s="441"/>
      <c r="F150" s="345"/>
      <c r="G150" s="346"/>
      <c r="H150" s="273"/>
      <c r="I150" s="1406">
        <f>SUM(I151+I153+I168+I172)</f>
        <v>0</v>
      </c>
      <c r="J150" s="1415">
        <f t="shared" ref="J150:Q150" si="31">SUM(J151+J153+J168+J172)</f>
        <v>0</v>
      </c>
      <c r="K150" s="1406">
        <f t="shared" si="31"/>
        <v>46800</v>
      </c>
      <c r="L150" s="1406">
        <f t="shared" si="31"/>
        <v>1030551</v>
      </c>
      <c r="M150" s="1406">
        <f t="shared" si="31"/>
        <v>0</v>
      </c>
      <c r="N150" s="1406">
        <f t="shared" si="31"/>
        <v>246960</v>
      </c>
      <c r="O150" s="1407">
        <f t="shared" si="31"/>
        <v>0</v>
      </c>
      <c r="P150" s="1407">
        <f t="shared" si="31"/>
        <v>0</v>
      </c>
      <c r="Q150" s="1407">
        <f t="shared" si="31"/>
        <v>1324311</v>
      </c>
    </row>
    <row r="151" spans="1:17" s="211" customFormat="1" x14ac:dyDescent="0.3">
      <c r="B151" s="310"/>
      <c r="C151" s="1387" t="s">
        <v>65</v>
      </c>
      <c r="D151" s="1246" t="s">
        <v>91</v>
      </c>
      <c r="E151" s="1245"/>
      <c r="F151" s="1419"/>
      <c r="G151" s="1420"/>
      <c r="H151" s="1237"/>
      <c r="I151" s="385">
        <f>SUM(I152:I152)</f>
        <v>0</v>
      </c>
      <c r="J151" s="339">
        <f t="shared" ref="J151:Q151" si="32">SUM(J152:J152)</f>
        <v>0</v>
      </c>
      <c r="K151" s="385">
        <f t="shared" si="32"/>
        <v>0</v>
      </c>
      <c r="L151" s="385">
        <f t="shared" si="32"/>
        <v>190000</v>
      </c>
      <c r="M151" s="385">
        <f t="shared" si="32"/>
        <v>0</v>
      </c>
      <c r="N151" s="385">
        <f t="shared" si="32"/>
        <v>0</v>
      </c>
      <c r="O151" s="498">
        <f t="shared" si="32"/>
        <v>0</v>
      </c>
      <c r="P151" s="498">
        <f t="shared" si="32"/>
        <v>0</v>
      </c>
      <c r="Q151" s="498">
        <f t="shared" si="32"/>
        <v>190000</v>
      </c>
    </row>
    <row r="152" spans="1:17" s="211" customFormat="1" ht="42" customHeight="1" x14ac:dyDescent="0.3">
      <c r="A152" s="219"/>
      <c r="B152" s="310"/>
      <c r="C152" s="267"/>
      <c r="D152" s="135">
        <v>16.100000000000001</v>
      </c>
      <c r="E152" s="529" t="s">
        <v>1920</v>
      </c>
      <c r="F152" s="7">
        <v>8</v>
      </c>
      <c r="G152" s="7" t="s">
        <v>35</v>
      </c>
      <c r="H152" s="334" t="s">
        <v>486</v>
      </c>
      <c r="I152" s="380"/>
      <c r="J152" s="468"/>
      <c r="K152" s="380"/>
      <c r="L152" s="380">
        <v>190000</v>
      </c>
      <c r="M152" s="380"/>
      <c r="N152" s="380"/>
      <c r="O152" s="1053"/>
      <c r="P152" s="1053"/>
      <c r="Q152" s="1053">
        <f>SUM(I152:P152)</f>
        <v>190000</v>
      </c>
    </row>
    <row r="153" spans="1:17" s="211" customFormat="1" x14ac:dyDescent="0.3">
      <c r="B153" s="311"/>
      <c r="C153" s="1387" t="s">
        <v>66</v>
      </c>
      <c r="D153" s="1246" t="s">
        <v>5</v>
      </c>
      <c r="E153" s="1245"/>
      <c r="F153" s="1419"/>
      <c r="G153" s="1420"/>
      <c r="H153" s="1237"/>
      <c r="I153" s="385">
        <f>SUM(I154:I167)</f>
        <v>0</v>
      </c>
      <c r="J153" s="339">
        <f t="shared" ref="J153:P153" si="33">SUM(J154:J167)</f>
        <v>0</v>
      </c>
      <c r="K153" s="385">
        <f t="shared" si="33"/>
        <v>0</v>
      </c>
      <c r="L153" s="385">
        <f t="shared" si="33"/>
        <v>648351</v>
      </c>
      <c r="M153" s="385">
        <f t="shared" si="33"/>
        <v>0</v>
      </c>
      <c r="N153" s="385">
        <f t="shared" si="33"/>
        <v>246960</v>
      </c>
      <c r="O153" s="498">
        <f t="shared" si="33"/>
        <v>0</v>
      </c>
      <c r="P153" s="498">
        <f t="shared" si="33"/>
        <v>0</v>
      </c>
      <c r="Q153" s="498">
        <f>SUM(Q154:Q167)</f>
        <v>895311</v>
      </c>
    </row>
    <row r="154" spans="1:17" s="211" customFormat="1" ht="37.5" x14ac:dyDescent="0.3">
      <c r="B154" s="310"/>
      <c r="C154" s="322"/>
      <c r="D154" s="323">
        <v>17.100000000000001</v>
      </c>
      <c r="E154" s="1429" t="s">
        <v>293</v>
      </c>
      <c r="F154" s="324">
        <v>8</v>
      </c>
      <c r="G154" s="1430" t="s">
        <v>292</v>
      </c>
      <c r="H154" s="333" t="s">
        <v>486</v>
      </c>
      <c r="I154" s="1431"/>
      <c r="J154" s="1432"/>
      <c r="K154" s="1431"/>
      <c r="L154" s="1431">
        <v>11806</v>
      </c>
      <c r="M154" s="1431"/>
      <c r="N154" s="1431"/>
      <c r="O154" s="1051"/>
      <c r="P154" s="1051"/>
      <c r="Q154" s="1051">
        <f t="shared" ref="Q154:Q158" si="34">SUM(I154:P154)</f>
        <v>11806</v>
      </c>
    </row>
    <row r="155" spans="1:17" s="211" customFormat="1" ht="42.75" customHeight="1" x14ac:dyDescent="0.3">
      <c r="B155" s="310"/>
      <c r="C155" s="267"/>
      <c r="D155" s="268">
        <v>17.2</v>
      </c>
      <c r="E155" s="1388" t="s">
        <v>1658</v>
      </c>
      <c r="F155" s="353">
        <v>8</v>
      </c>
      <c r="G155" s="1423" t="s">
        <v>285</v>
      </c>
      <c r="H155" s="337" t="s">
        <v>486</v>
      </c>
      <c r="I155" s="397"/>
      <c r="J155" s="471"/>
      <c r="K155" s="397"/>
      <c r="L155" s="397">
        <v>80000</v>
      </c>
      <c r="M155" s="397"/>
      <c r="N155" s="397"/>
      <c r="O155" s="1049"/>
      <c r="P155" s="1049"/>
      <c r="Q155" s="1049">
        <f t="shared" si="34"/>
        <v>80000</v>
      </c>
    </row>
    <row r="156" spans="1:17" s="211" customFormat="1" ht="77.25" customHeight="1" x14ac:dyDescent="0.3">
      <c r="B156" s="310"/>
      <c r="C156" s="312"/>
      <c r="D156" s="135">
        <v>17.3</v>
      </c>
      <c r="E156" s="1409" t="s">
        <v>862</v>
      </c>
      <c r="F156" s="137">
        <v>8</v>
      </c>
      <c r="G156" s="1393" t="s">
        <v>295</v>
      </c>
      <c r="H156" s="334" t="s">
        <v>486</v>
      </c>
      <c r="I156" s="380"/>
      <c r="J156" s="468"/>
      <c r="K156" s="380"/>
      <c r="L156" s="380">
        <v>185000</v>
      </c>
      <c r="M156" s="380"/>
      <c r="N156" s="380"/>
      <c r="O156" s="1053"/>
      <c r="P156" s="1053"/>
      <c r="Q156" s="1053">
        <f t="shared" si="34"/>
        <v>185000</v>
      </c>
    </row>
    <row r="157" spans="1:17" s="211" customFormat="1" ht="37.5" x14ac:dyDescent="0.3">
      <c r="B157" s="310"/>
      <c r="C157" s="312"/>
      <c r="D157" s="135">
        <v>17.399999999999999</v>
      </c>
      <c r="E157" s="1409" t="s">
        <v>863</v>
      </c>
      <c r="F157" s="137">
        <v>8</v>
      </c>
      <c r="G157" s="1393" t="s">
        <v>286</v>
      </c>
      <c r="H157" s="334" t="s">
        <v>486</v>
      </c>
      <c r="I157" s="380"/>
      <c r="J157" s="468"/>
      <c r="K157" s="380"/>
      <c r="L157" s="380">
        <v>24500</v>
      </c>
      <c r="M157" s="380"/>
      <c r="N157" s="380"/>
      <c r="O157" s="1053"/>
      <c r="P157" s="1053"/>
      <c r="Q157" s="1053">
        <f t="shared" si="34"/>
        <v>24500</v>
      </c>
    </row>
    <row r="158" spans="1:17" s="211" customFormat="1" ht="56.25" x14ac:dyDescent="0.3">
      <c r="B158" s="310"/>
      <c r="C158" s="312"/>
      <c r="D158" s="135">
        <v>17.5</v>
      </c>
      <c r="E158" s="1409" t="s">
        <v>296</v>
      </c>
      <c r="F158" s="137">
        <v>8</v>
      </c>
      <c r="G158" s="1393" t="s">
        <v>288</v>
      </c>
      <c r="H158" s="334" t="s">
        <v>486</v>
      </c>
      <c r="I158" s="380"/>
      <c r="J158" s="468"/>
      <c r="K158" s="380"/>
      <c r="L158" s="380">
        <v>28000</v>
      </c>
      <c r="M158" s="380"/>
      <c r="N158" s="380"/>
      <c r="O158" s="1053"/>
      <c r="P158" s="1053"/>
      <c r="Q158" s="1053">
        <f t="shared" si="34"/>
        <v>28000</v>
      </c>
    </row>
    <row r="159" spans="1:17" s="211" customFormat="1" ht="56.25" x14ac:dyDescent="0.3">
      <c r="B159" s="310"/>
      <c r="C159" s="312"/>
      <c r="D159" s="135">
        <v>17.600000000000001</v>
      </c>
      <c r="E159" s="1409" t="s">
        <v>297</v>
      </c>
      <c r="F159" s="137">
        <v>8</v>
      </c>
      <c r="G159" s="1393" t="s">
        <v>291</v>
      </c>
      <c r="H159" s="334" t="s">
        <v>486</v>
      </c>
      <c r="I159" s="380"/>
      <c r="J159" s="468"/>
      <c r="K159" s="380"/>
      <c r="L159" s="380">
        <v>78546</v>
      </c>
      <c r="M159" s="380"/>
      <c r="N159" s="380"/>
      <c r="O159" s="1053"/>
      <c r="P159" s="1053"/>
      <c r="Q159" s="1053">
        <f>SUM(I159:P159)</f>
        <v>78546</v>
      </c>
    </row>
    <row r="160" spans="1:17" s="211" customFormat="1" ht="47.25" customHeight="1" x14ac:dyDescent="0.3">
      <c r="B160" s="310"/>
      <c r="C160" s="312"/>
      <c r="D160" s="135">
        <v>17.7</v>
      </c>
      <c r="E160" s="1409" t="s">
        <v>1656</v>
      </c>
      <c r="F160" s="137">
        <v>8</v>
      </c>
      <c r="G160" s="1393" t="s">
        <v>290</v>
      </c>
      <c r="H160" s="334" t="s">
        <v>486</v>
      </c>
      <c r="I160" s="380"/>
      <c r="J160" s="468"/>
      <c r="K160" s="380"/>
      <c r="L160" s="380">
        <v>153556</v>
      </c>
      <c r="M160" s="380"/>
      <c r="N160" s="380"/>
      <c r="O160" s="1053"/>
      <c r="P160" s="1053"/>
      <c r="Q160" s="1053">
        <f t="shared" ref="Q160:Q167" si="35">SUM(I160:P160)</f>
        <v>153556</v>
      </c>
    </row>
    <row r="161" spans="2:17" s="211" customFormat="1" ht="45.75" customHeight="1" x14ac:dyDescent="0.3">
      <c r="B161" s="310"/>
      <c r="C161" s="312"/>
      <c r="D161" s="135">
        <v>17.8</v>
      </c>
      <c r="E161" s="1409" t="s">
        <v>298</v>
      </c>
      <c r="F161" s="137">
        <v>8</v>
      </c>
      <c r="G161" s="1393" t="s">
        <v>289</v>
      </c>
      <c r="H161" s="334" t="s">
        <v>486</v>
      </c>
      <c r="I161" s="380"/>
      <c r="J161" s="468"/>
      <c r="K161" s="380"/>
      <c r="L161" s="380">
        <v>16943</v>
      </c>
      <c r="M161" s="380"/>
      <c r="N161" s="380"/>
      <c r="O161" s="1053"/>
      <c r="P161" s="1053"/>
      <c r="Q161" s="1053">
        <f t="shared" si="35"/>
        <v>16943</v>
      </c>
    </row>
    <row r="162" spans="2:17" s="211" customFormat="1" ht="61.5" customHeight="1" x14ac:dyDescent="0.3">
      <c r="B162" s="310"/>
      <c r="C162" s="312"/>
      <c r="D162" s="135">
        <v>17.899999999999999</v>
      </c>
      <c r="E162" s="1409" t="s">
        <v>1653</v>
      </c>
      <c r="F162" s="137">
        <v>8</v>
      </c>
      <c r="G162" s="1393" t="s">
        <v>299</v>
      </c>
      <c r="H162" s="334" t="s">
        <v>486</v>
      </c>
      <c r="I162" s="380"/>
      <c r="J162" s="468"/>
      <c r="K162" s="380"/>
      <c r="L162" s="380">
        <v>50000</v>
      </c>
      <c r="M162" s="380"/>
      <c r="N162" s="380"/>
      <c r="O162" s="1053"/>
      <c r="P162" s="1053"/>
      <c r="Q162" s="1053">
        <f t="shared" si="35"/>
        <v>50000</v>
      </c>
    </row>
    <row r="163" spans="2:17" s="211" customFormat="1" ht="37.5" x14ac:dyDescent="0.3">
      <c r="B163" s="310"/>
      <c r="C163" s="312"/>
      <c r="D163" s="314">
        <v>17.100000000000001</v>
      </c>
      <c r="E163" s="552" t="s">
        <v>865</v>
      </c>
      <c r="F163" s="137">
        <v>8</v>
      </c>
      <c r="G163" s="1393" t="s">
        <v>35</v>
      </c>
      <c r="H163" s="334" t="s">
        <v>486</v>
      </c>
      <c r="I163" s="380"/>
      <c r="J163" s="468"/>
      <c r="K163" s="380"/>
      <c r="L163" s="380">
        <v>20000</v>
      </c>
      <c r="M163" s="380"/>
      <c r="N163" s="380"/>
      <c r="O163" s="1053"/>
      <c r="P163" s="1053"/>
      <c r="Q163" s="1053">
        <f t="shared" si="35"/>
        <v>20000</v>
      </c>
    </row>
    <row r="164" spans="2:17" s="211" customFormat="1" ht="81" customHeight="1" x14ac:dyDescent="0.3">
      <c r="B164" s="310"/>
      <c r="C164" s="312"/>
      <c r="D164" s="135">
        <v>17.11</v>
      </c>
      <c r="E164" s="529" t="s">
        <v>866</v>
      </c>
      <c r="F164" s="137">
        <v>8</v>
      </c>
      <c r="G164" s="1393" t="s">
        <v>295</v>
      </c>
      <c r="H164" s="334" t="s">
        <v>486</v>
      </c>
      <c r="I164" s="380"/>
      <c r="J164" s="468"/>
      <c r="K164" s="380"/>
      <c r="L164" s="380"/>
      <c r="M164" s="380"/>
      <c r="N164" s="380">
        <v>50000</v>
      </c>
      <c r="O164" s="1053"/>
      <c r="P164" s="1053"/>
      <c r="Q164" s="1053">
        <f t="shared" si="35"/>
        <v>50000</v>
      </c>
    </row>
    <row r="165" spans="2:17" s="211" customFormat="1" ht="37.5" x14ac:dyDescent="0.3">
      <c r="B165" s="310"/>
      <c r="C165" s="312"/>
      <c r="D165" s="314">
        <v>17.12</v>
      </c>
      <c r="E165" s="529" t="s">
        <v>867</v>
      </c>
      <c r="F165" s="137">
        <v>8</v>
      </c>
      <c r="G165" s="1393" t="s">
        <v>289</v>
      </c>
      <c r="H165" s="334" t="s">
        <v>486</v>
      </c>
      <c r="I165" s="380"/>
      <c r="J165" s="468"/>
      <c r="K165" s="380"/>
      <c r="L165" s="380"/>
      <c r="M165" s="380"/>
      <c r="N165" s="380">
        <v>36960</v>
      </c>
      <c r="O165" s="1053"/>
      <c r="P165" s="1053"/>
      <c r="Q165" s="1053">
        <f t="shared" si="35"/>
        <v>36960</v>
      </c>
    </row>
    <row r="166" spans="2:17" s="211" customFormat="1" ht="37.5" x14ac:dyDescent="0.3">
      <c r="B166" s="310"/>
      <c r="C166" s="312"/>
      <c r="D166" s="135">
        <v>17.13</v>
      </c>
      <c r="E166" s="1408" t="s">
        <v>868</v>
      </c>
      <c r="F166" s="137">
        <v>8</v>
      </c>
      <c r="G166" s="1392" t="s">
        <v>286</v>
      </c>
      <c r="H166" s="334" t="s">
        <v>486</v>
      </c>
      <c r="I166" s="380"/>
      <c r="J166" s="468"/>
      <c r="K166" s="380"/>
      <c r="L166" s="380"/>
      <c r="M166" s="380"/>
      <c r="N166" s="380">
        <v>10000</v>
      </c>
      <c r="O166" s="1053"/>
      <c r="P166" s="1053"/>
      <c r="Q166" s="1053">
        <f t="shared" si="35"/>
        <v>10000</v>
      </c>
    </row>
    <row r="167" spans="2:17" s="211" customFormat="1" ht="37.5" x14ac:dyDescent="0.3">
      <c r="B167" s="310"/>
      <c r="C167" s="312"/>
      <c r="D167" s="314">
        <v>17.14</v>
      </c>
      <c r="E167" s="529" t="s">
        <v>330</v>
      </c>
      <c r="F167" s="137">
        <v>8</v>
      </c>
      <c r="G167" s="1393" t="s">
        <v>35</v>
      </c>
      <c r="H167" s="334" t="s">
        <v>486</v>
      </c>
      <c r="I167" s="380"/>
      <c r="J167" s="468"/>
      <c r="K167" s="380"/>
      <c r="L167" s="380"/>
      <c r="M167" s="380"/>
      <c r="N167" s="380">
        <v>150000</v>
      </c>
      <c r="O167" s="1053"/>
      <c r="P167" s="1053"/>
      <c r="Q167" s="1053">
        <f t="shared" si="35"/>
        <v>150000</v>
      </c>
    </row>
    <row r="168" spans="2:17" s="211" customFormat="1" x14ac:dyDescent="0.3">
      <c r="B168" s="310"/>
      <c r="C168" s="1387" t="s">
        <v>167</v>
      </c>
      <c r="D168" s="1246" t="s">
        <v>283</v>
      </c>
      <c r="E168" s="1245"/>
      <c r="F168" s="1419"/>
      <c r="G168" s="1420"/>
      <c r="H168" s="1237"/>
      <c r="I168" s="385">
        <f>SUM(I169:I171)</f>
        <v>0</v>
      </c>
      <c r="J168" s="339">
        <f t="shared" ref="J168:P168" si="36">SUM(J169:J171)</f>
        <v>0</v>
      </c>
      <c r="K168" s="385">
        <f t="shared" si="36"/>
        <v>46800</v>
      </c>
      <c r="L168" s="385">
        <f t="shared" si="36"/>
        <v>29200</v>
      </c>
      <c r="M168" s="385">
        <f t="shared" si="36"/>
        <v>0</v>
      </c>
      <c r="N168" s="385">
        <f t="shared" si="36"/>
        <v>0</v>
      </c>
      <c r="O168" s="498">
        <f t="shared" si="36"/>
        <v>0</v>
      </c>
      <c r="P168" s="498">
        <f t="shared" si="36"/>
        <v>0</v>
      </c>
      <c r="Q168" s="498">
        <f>SUM(Q169:Q171)</f>
        <v>76000</v>
      </c>
    </row>
    <row r="169" spans="2:17" s="211" customFormat="1" ht="37.5" x14ac:dyDescent="0.3">
      <c r="B169" s="310"/>
      <c r="C169" s="264"/>
      <c r="D169" s="265">
        <v>18.100000000000001</v>
      </c>
      <c r="E169" s="434" t="s">
        <v>219</v>
      </c>
      <c r="F169" s="394">
        <v>9</v>
      </c>
      <c r="G169" s="358" t="s">
        <v>35</v>
      </c>
      <c r="H169" s="266" t="s">
        <v>486</v>
      </c>
      <c r="I169" s="1427"/>
      <c r="J169" s="1428"/>
      <c r="K169" s="1427"/>
      <c r="L169" s="1427">
        <v>6000</v>
      </c>
      <c r="M169" s="1427"/>
      <c r="N169" s="1427"/>
      <c r="O169" s="1047"/>
      <c r="P169" s="1047"/>
      <c r="Q169" s="1047">
        <f>SUM(I169:P169)</f>
        <v>6000</v>
      </c>
    </row>
    <row r="170" spans="2:17" s="211" customFormat="1" ht="37.5" x14ac:dyDescent="0.3">
      <c r="B170" s="310"/>
      <c r="C170" s="312"/>
      <c r="D170" s="135">
        <v>18.2</v>
      </c>
      <c r="E170" s="529" t="s">
        <v>869</v>
      </c>
      <c r="F170" s="137">
        <v>9</v>
      </c>
      <c r="G170" s="7" t="s">
        <v>35</v>
      </c>
      <c r="H170" s="578" t="s">
        <v>870</v>
      </c>
      <c r="I170" s="380"/>
      <c r="J170" s="468"/>
      <c r="K170" s="380">
        <f>16800+30000</f>
        <v>46800</v>
      </c>
      <c r="L170" s="380">
        <v>3200</v>
      </c>
      <c r="M170" s="380"/>
      <c r="N170" s="380"/>
      <c r="O170" s="1053"/>
      <c r="P170" s="1053"/>
      <c r="Q170" s="1053">
        <f>SUM(I170:P170)</f>
        <v>50000</v>
      </c>
    </row>
    <row r="171" spans="2:17" s="211" customFormat="1" ht="56.25" x14ac:dyDescent="0.3">
      <c r="B171" s="310"/>
      <c r="C171" s="267"/>
      <c r="D171" s="268">
        <v>18.3</v>
      </c>
      <c r="E171" s="437" t="s">
        <v>220</v>
      </c>
      <c r="F171" s="353">
        <v>9</v>
      </c>
      <c r="G171" s="331" t="s">
        <v>35</v>
      </c>
      <c r="H171" s="337" t="s">
        <v>486</v>
      </c>
      <c r="I171" s="397"/>
      <c r="J171" s="471"/>
      <c r="K171" s="397"/>
      <c r="L171" s="397">
        <v>20000</v>
      </c>
      <c r="M171" s="397"/>
      <c r="N171" s="397"/>
      <c r="O171" s="1049"/>
      <c r="P171" s="1049"/>
      <c r="Q171" s="1049">
        <f t="shared" ref="Q171" si="37">SUM(I171:P171)</f>
        <v>20000</v>
      </c>
    </row>
    <row r="172" spans="2:17" s="211" customFormat="1" x14ac:dyDescent="0.3">
      <c r="B172" s="310"/>
      <c r="C172" s="1387" t="s">
        <v>187</v>
      </c>
      <c r="D172" s="1246" t="s">
        <v>17</v>
      </c>
      <c r="E172" s="1245"/>
      <c r="F172" s="1419"/>
      <c r="G172" s="1420"/>
      <c r="H172" s="1237"/>
      <c r="I172" s="385">
        <f>SUM(I173:I175)</f>
        <v>0</v>
      </c>
      <c r="J172" s="339">
        <f t="shared" ref="J172:Q172" si="38">SUM(J173:J175)</f>
        <v>0</v>
      </c>
      <c r="K172" s="385">
        <f t="shared" si="38"/>
        <v>0</v>
      </c>
      <c r="L172" s="385">
        <f t="shared" si="38"/>
        <v>163000</v>
      </c>
      <c r="M172" s="385">
        <f t="shared" si="38"/>
        <v>0</v>
      </c>
      <c r="N172" s="385">
        <f t="shared" si="38"/>
        <v>0</v>
      </c>
      <c r="O172" s="498">
        <f t="shared" si="38"/>
        <v>0</v>
      </c>
      <c r="P172" s="498">
        <f t="shared" si="38"/>
        <v>0</v>
      </c>
      <c r="Q172" s="498">
        <f t="shared" si="38"/>
        <v>163000</v>
      </c>
    </row>
    <row r="173" spans="2:17" s="211" customFormat="1" ht="37.5" x14ac:dyDescent="0.3">
      <c r="B173" s="310"/>
      <c r="C173" s="312"/>
      <c r="D173" s="135">
        <v>19.100000000000001</v>
      </c>
      <c r="E173" s="529" t="s">
        <v>331</v>
      </c>
      <c r="F173" s="137">
        <v>9</v>
      </c>
      <c r="G173" s="7" t="s">
        <v>35</v>
      </c>
      <c r="H173" s="334" t="s">
        <v>486</v>
      </c>
      <c r="I173" s="380"/>
      <c r="J173" s="468"/>
      <c r="K173" s="380"/>
      <c r="L173" s="380">
        <v>60000</v>
      </c>
      <c r="M173" s="380"/>
      <c r="N173" s="380"/>
      <c r="O173" s="1053"/>
      <c r="P173" s="1053"/>
      <c r="Q173" s="1053">
        <f>SUM(I173:P173)</f>
        <v>60000</v>
      </c>
    </row>
    <row r="174" spans="2:17" s="211" customFormat="1" ht="37.5" x14ac:dyDescent="0.3">
      <c r="B174" s="310"/>
      <c r="C174" s="312"/>
      <c r="D174" s="135">
        <v>19.2</v>
      </c>
      <c r="E174" s="529" t="s">
        <v>221</v>
      </c>
      <c r="F174" s="137">
        <v>9</v>
      </c>
      <c r="G174" s="7" t="s">
        <v>35</v>
      </c>
      <c r="H174" s="334" t="s">
        <v>486</v>
      </c>
      <c r="I174" s="380"/>
      <c r="J174" s="468"/>
      <c r="K174" s="380"/>
      <c r="L174" s="380">
        <v>100000</v>
      </c>
      <c r="M174" s="380"/>
      <c r="N174" s="380"/>
      <c r="O174" s="1053"/>
      <c r="P174" s="1053"/>
      <c r="Q174" s="1053">
        <f>SUM(I174:P174)</f>
        <v>100000</v>
      </c>
    </row>
    <row r="175" spans="2:17" s="211" customFormat="1" ht="37.5" x14ac:dyDescent="0.3">
      <c r="B175" s="310"/>
      <c r="C175" s="312"/>
      <c r="D175" s="6">
        <v>19.3</v>
      </c>
      <c r="E175" s="1410" t="s">
        <v>332</v>
      </c>
      <c r="F175" s="8">
        <v>9</v>
      </c>
      <c r="G175" s="4" t="s">
        <v>292</v>
      </c>
      <c r="H175" s="334" t="s">
        <v>486</v>
      </c>
      <c r="I175" s="8"/>
      <c r="J175" s="1418"/>
      <c r="K175" s="8"/>
      <c r="L175" s="8">
        <v>3000</v>
      </c>
      <c r="M175" s="8"/>
      <c r="N175" s="8"/>
      <c r="O175" s="534"/>
      <c r="P175" s="534"/>
      <c r="Q175" s="1053">
        <f>SUM(I175:P175)</f>
        <v>3000</v>
      </c>
    </row>
    <row r="176" spans="2:17" s="1330" customFormat="1" x14ac:dyDescent="0.3">
      <c r="B176" s="310"/>
      <c r="C176" s="271" t="s">
        <v>1491</v>
      </c>
      <c r="D176" s="272"/>
      <c r="E176" s="441"/>
      <c r="F176" s="345"/>
      <c r="G176" s="346"/>
      <c r="H176" s="273"/>
      <c r="I176" s="1406">
        <f>SUM(I177)</f>
        <v>0</v>
      </c>
      <c r="J176" s="1415">
        <f t="shared" ref="J176:O176" si="39">SUM(J177)</f>
        <v>0</v>
      </c>
      <c r="K176" s="1406">
        <f t="shared" si="39"/>
        <v>0</v>
      </c>
      <c r="L176" s="1406">
        <f t="shared" si="39"/>
        <v>0</v>
      </c>
      <c r="M176" s="1406">
        <f t="shared" si="39"/>
        <v>0</v>
      </c>
      <c r="N176" s="1406">
        <f t="shared" si="39"/>
        <v>0</v>
      </c>
      <c r="O176" s="1407">
        <f t="shared" si="39"/>
        <v>0</v>
      </c>
      <c r="P176" s="1407">
        <f>SUM(P177)</f>
        <v>4870000</v>
      </c>
      <c r="Q176" s="1407">
        <f>SUM(Q177)</f>
        <v>4870000</v>
      </c>
    </row>
    <row r="177" spans="1:17" s="1330" customFormat="1" x14ac:dyDescent="0.3">
      <c r="B177" s="310"/>
      <c r="C177" s="1387" t="s">
        <v>253</v>
      </c>
      <c r="D177" s="1246" t="s">
        <v>1492</v>
      </c>
      <c r="E177" s="1245"/>
      <c r="F177" s="1419"/>
      <c r="G177" s="1420"/>
      <c r="H177" s="1237"/>
      <c r="I177" s="385">
        <f>SUM(I178:I203)</f>
        <v>0</v>
      </c>
      <c r="J177" s="339">
        <f t="shared" ref="J177:Q177" si="40">SUM(J178:J203)</f>
        <v>0</v>
      </c>
      <c r="K177" s="385">
        <f t="shared" si="40"/>
        <v>0</v>
      </c>
      <c r="L177" s="385">
        <f t="shared" si="40"/>
        <v>0</v>
      </c>
      <c r="M177" s="385">
        <f t="shared" si="40"/>
        <v>0</v>
      </c>
      <c r="N177" s="385">
        <f t="shared" si="40"/>
        <v>0</v>
      </c>
      <c r="O177" s="498">
        <f t="shared" si="40"/>
        <v>0</v>
      </c>
      <c r="P177" s="498">
        <f t="shared" si="40"/>
        <v>4870000</v>
      </c>
      <c r="Q177" s="498">
        <f t="shared" si="40"/>
        <v>4870000</v>
      </c>
    </row>
    <row r="178" spans="1:17" s="211" customFormat="1" ht="93.75" x14ac:dyDescent="0.3">
      <c r="B178" s="293"/>
      <c r="C178" s="329"/>
      <c r="D178" s="6">
        <v>20.100000000000001</v>
      </c>
      <c r="E178" s="529" t="s">
        <v>1655</v>
      </c>
      <c r="F178" s="8" t="s">
        <v>117</v>
      </c>
      <c r="G178" s="4" t="s">
        <v>1632</v>
      </c>
      <c r="H178" s="334" t="s">
        <v>486</v>
      </c>
      <c r="I178" s="380"/>
      <c r="J178" s="468"/>
      <c r="K178" s="380"/>
      <c r="L178" s="380"/>
      <c r="M178" s="380"/>
      <c r="N178" s="380"/>
      <c r="O178" s="1053"/>
      <c r="P178" s="1053">
        <v>150000</v>
      </c>
      <c r="Q178" s="1053">
        <f>SUM(I178:P178)</f>
        <v>150000</v>
      </c>
    </row>
    <row r="179" spans="1:17" s="211" customFormat="1" ht="56.25" x14ac:dyDescent="0.3">
      <c r="A179" s="219"/>
      <c r="B179" s="293"/>
      <c r="C179" s="6"/>
      <c r="D179" s="6">
        <v>20.2</v>
      </c>
      <c r="E179" s="529" t="s">
        <v>1657</v>
      </c>
      <c r="F179" s="8" t="s">
        <v>117</v>
      </c>
      <c r="G179" s="4" t="s">
        <v>1633</v>
      </c>
      <c r="H179" s="334" t="s">
        <v>486</v>
      </c>
      <c r="I179" s="380"/>
      <c r="J179" s="468"/>
      <c r="K179" s="380"/>
      <c r="L179" s="380"/>
      <c r="M179" s="380"/>
      <c r="N179" s="380"/>
      <c r="O179" s="1053"/>
      <c r="P179" s="1053">
        <v>150000</v>
      </c>
      <c r="Q179" s="1053">
        <f t="shared" ref="Q179:Q203" si="41">SUM(I179:P179)</f>
        <v>150000</v>
      </c>
    </row>
    <row r="180" spans="1:17" s="211" customFormat="1" ht="75" x14ac:dyDescent="0.3">
      <c r="A180" s="219"/>
      <c r="B180" s="293"/>
      <c r="C180" s="6"/>
      <c r="D180" s="6">
        <v>20.3</v>
      </c>
      <c r="E180" s="529" t="s">
        <v>1609</v>
      </c>
      <c r="F180" s="8" t="s">
        <v>117</v>
      </c>
      <c r="G180" s="4" t="s">
        <v>1634</v>
      </c>
      <c r="H180" s="334" t="s">
        <v>486</v>
      </c>
      <c r="I180" s="380"/>
      <c r="J180" s="468"/>
      <c r="K180" s="380"/>
      <c r="L180" s="380"/>
      <c r="M180" s="380"/>
      <c r="N180" s="380"/>
      <c r="O180" s="1053"/>
      <c r="P180" s="1053">
        <v>300000</v>
      </c>
      <c r="Q180" s="1053">
        <f t="shared" si="41"/>
        <v>300000</v>
      </c>
    </row>
    <row r="181" spans="1:17" s="211" customFormat="1" ht="37.5" x14ac:dyDescent="0.3">
      <c r="A181" s="219"/>
      <c r="B181" s="293"/>
      <c r="C181" s="6"/>
      <c r="D181" s="6">
        <v>20.399999999999999</v>
      </c>
      <c r="E181" s="1411" t="s">
        <v>1610</v>
      </c>
      <c r="F181" s="8" t="s">
        <v>117</v>
      </c>
      <c r="G181" s="4" t="s">
        <v>1635</v>
      </c>
      <c r="H181" s="334" t="s">
        <v>486</v>
      </c>
      <c r="I181" s="380"/>
      <c r="J181" s="468"/>
      <c r="K181" s="380"/>
      <c r="L181" s="380"/>
      <c r="M181" s="380"/>
      <c r="N181" s="380"/>
      <c r="O181" s="1053"/>
      <c r="P181" s="1053">
        <v>250000</v>
      </c>
      <c r="Q181" s="1053">
        <f t="shared" si="41"/>
        <v>250000</v>
      </c>
    </row>
    <row r="182" spans="1:17" s="211" customFormat="1" ht="56.25" x14ac:dyDescent="0.3">
      <c r="A182" s="219"/>
      <c r="B182" s="293"/>
      <c r="C182" s="6"/>
      <c r="D182" s="6">
        <v>20.5</v>
      </c>
      <c r="E182" s="529" t="s">
        <v>1611</v>
      </c>
      <c r="F182" s="8" t="s">
        <v>117</v>
      </c>
      <c r="G182" s="4" t="s">
        <v>1636</v>
      </c>
      <c r="H182" s="334" t="s">
        <v>486</v>
      </c>
      <c r="I182" s="380"/>
      <c r="J182" s="468"/>
      <c r="K182" s="380"/>
      <c r="L182" s="380"/>
      <c r="M182" s="380"/>
      <c r="N182" s="380"/>
      <c r="O182" s="1053"/>
      <c r="P182" s="1053">
        <v>300000</v>
      </c>
      <c r="Q182" s="1053">
        <f t="shared" si="41"/>
        <v>300000</v>
      </c>
    </row>
    <row r="183" spans="1:17" s="211" customFormat="1" ht="56.25" x14ac:dyDescent="0.3">
      <c r="A183" s="219"/>
      <c r="B183" s="293"/>
      <c r="C183" s="6"/>
      <c r="D183" s="6">
        <v>20.6</v>
      </c>
      <c r="E183" s="529" t="s">
        <v>1612</v>
      </c>
      <c r="F183" s="8" t="s">
        <v>117</v>
      </c>
      <c r="G183" s="4" t="s">
        <v>1637</v>
      </c>
      <c r="H183" s="334" t="s">
        <v>486</v>
      </c>
      <c r="I183" s="380"/>
      <c r="J183" s="468"/>
      <c r="K183" s="380"/>
      <c r="L183" s="380"/>
      <c r="M183" s="380"/>
      <c r="N183" s="380"/>
      <c r="O183" s="1053"/>
      <c r="P183" s="1053">
        <v>150000</v>
      </c>
      <c r="Q183" s="1053">
        <f t="shared" si="41"/>
        <v>150000</v>
      </c>
    </row>
    <row r="184" spans="1:17" s="211" customFormat="1" ht="58.5" customHeight="1" x14ac:dyDescent="0.3">
      <c r="A184" s="219"/>
      <c r="B184" s="293"/>
      <c r="C184" s="438"/>
      <c r="D184" s="438">
        <v>20.7</v>
      </c>
      <c r="E184" s="1352" t="s">
        <v>1613</v>
      </c>
      <c r="F184" s="357" t="s">
        <v>117</v>
      </c>
      <c r="G184" s="395" t="s">
        <v>1648</v>
      </c>
      <c r="H184" s="337" t="s">
        <v>486</v>
      </c>
      <c r="I184" s="397"/>
      <c r="J184" s="471"/>
      <c r="K184" s="397"/>
      <c r="L184" s="397"/>
      <c r="M184" s="397"/>
      <c r="N184" s="397"/>
      <c r="O184" s="1049"/>
      <c r="P184" s="1049">
        <v>200000</v>
      </c>
      <c r="Q184" s="1049">
        <f t="shared" si="41"/>
        <v>200000</v>
      </c>
    </row>
    <row r="185" spans="1:17" s="211" customFormat="1" ht="75" x14ac:dyDescent="0.3">
      <c r="A185" s="219"/>
      <c r="B185" s="293"/>
      <c r="C185" s="6"/>
      <c r="D185" s="6">
        <v>20.8</v>
      </c>
      <c r="E185" s="529" t="s">
        <v>1614</v>
      </c>
      <c r="F185" s="8" t="s">
        <v>117</v>
      </c>
      <c r="G185" s="4" t="s">
        <v>1638</v>
      </c>
      <c r="H185" s="334" t="s">
        <v>486</v>
      </c>
      <c r="I185" s="380"/>
      <c r="J185" s="468"/>
      <c r="K185" s="380"/>
      <c r="L185" s="380"/>
      <c r="M185" s="380"/>
      <c r="N185" s="380"/>
      <c r="O185" s="1053"/>
      <c r="P185" s="1053">
        <v>200000</v>
      </c>
      <c r="Q185" s="1053">
        <f t="shared" si="41"/>
        <v>200000</v>
      </c>
    </row>
    <row r="186" spans="1:17" s="211" customFormat="1" ht="60" customHeight="1" x14ac:dyDescent="0.3">
      <c r="A186" s="219"/>
      <c r="B186" s="293"/>
      <c r="C186" s="6"/>
      <c r="D186" s="6">
        <v>20.9</v>
      </c>
      <c r="E186" s="529" t="s">
        <v>1615</v>
      </c>
      <c r="F186" s="8" t="s">
        <v>117</v>
      </c>
      <c r="G186" s="4" t="s">
        <v>1639</v>
      </c>
      <c r="H186" s="334" t="s">
        <v>486</v>
      </c>
      <c r="I186" s="380"/>
      <c r="J186" s="468"/>
      <c r="K186" s="380"/>
      <c r="L186" s="380"/>
      <c r="M186" s="380"/>
      <c r="N186" s="380"/>
      <c r="O186" s="1053"/>
      <c r="P186" s="1053">
        <v>200000</v>
      </c>
      <c r="Q186" s="1053">
        <f t="shared" si="41"/>
        <v>200000</v>
      </c>
    </row>
    <row r="187" spans="1:17" s="211" customFormat="1" ht="75" x14ac:dyDescent="0.3">
      <c r="A187" s="219"/>
      <c r="B187" s="293"/>
      <c r="C187" s="6"/>
      <c r="D187" s="458">
        <v>20.100000000000001</v>
      </c>
      <c r="E187" s="529" t="s">
        <v>1616</v>
      </c>
      <c r="F187" s="8" t="s">
        <v>117</v>
      </c>
      <c r="G187" s="4" t="s">
        <v>1640</v>
      </c>
      <c r="H187" s="334" t="s">
        <v>486</v>
      </c>
      <c r="I187" s="380"/>
      <c r="J187" s="468"/>
      <c r="K187" s="380"/>
      <c r="L187" s="380"/>
      <c r="M187" s="380"/>
      <c r="N187" s="380"/>
      <c r="O187" s="1053"/>
      <c r="P187" s="1053">
        <v>400000</v>
      </c>
      <c r="Q187" s="1053">
        <f t="shared" si="41"/>
        <v>400000</v>
      </c>
    </row>
    <row r="188" spans="1:17" s="211" customFormat="1" ht="81" customHeight="1" x14ac:dyDescent="0.3">
      <c r="A188" s="219"/>
      <c r="B188" s="293"/>
      <c r="C188" s="6"/>
      <c r="D188" s="6">
        <v>20.11</v>
      </c>
      <c r="E188" s="529" t="s">
        <v>1617</v>
      </c>
      <c r="F188" s="8" t="s">
        <v>117</v>
      </c>
      <c r="G188" s="4" t="s">
        <v>1641</v>
      </c>
      <c r="H188" s="334" t="s">
        <v>486</v>
      </c>
      <c r="I188" s="380"/>
      <c r="J188" s="468"/>
      <c r="K188" s="380"/>
      <c r="L188" s="380"/>
      <c r="M188" s="380"/>
      <c r="N188" s="380"/>
      <c r="O188" s="1053"/>
      <c r="P188" s="1053">
        <v>200000</v>
      </c>
      <c r="Q188" s="1053">
        <f t="shared" si="41"/>
        <v>200000</v>
      </c>
    </row>
    <row r="189" spans="1:17" s="211" customFormat="1" ht="93.75" x14ac:dyDescent="0.3">
      <c r="A189" s="219"/>
      <c r="B189" s="293"/>
      <c r="C189" s="6"/>
      <c r="D189" s="458">
        <v>20.12</v>
      </c>
      <c r="E189" s="529" t="s">
        <v>1618</v>
      </c>
      <c r="F189" s="8" t="s">
        <v>117</v>
      </c>
      <c r="G189" s="4" t="s">
        <v>1642</v>
      </c>
      <c r="H189" s="334" t="s">
        <v>486</v>
      </c>
      <c r="I189" s="380"/>
      <c r="J189" s="468"/>
      <c r="K189" s="380"/>
      <c r="L189" s="380"/>
      <c r="M189" s="380"/>
      <c r="N189" s="380"/>
      <c r="O189" s="1053"/>
      <c r="P189" s="1053">
        <v>200000</v>
      </c>
      <c r="Q189" s="1053">
        <f t="shared" si="41"/>
        <v>200000</v>
      </c>
    </row>
    <row r="190" spans="1:17" s="211" customFormat="1" ht="39.75" customHeight="1" x14ac:dyDescent="0.3">
      <c r="A190" s="219"/>
      <c r="B190" s="293"/>
      <c r="C190" s="6"/>
      <c r="D190" s="6">
        <v>20.13</v>
      </c>
      <c r="E190" s="529" t="s">
        <v>1619</v>
      </c>
      <c r="F190" s="8" t="s">
        <v>117</v>
      </c>
      <c r="G190" s="4" t="s">
        <v>1643</v>
      </c>
      <c r="H190" s="334" t="s">
        <v>486</v>
      </c>
      <c r="I190" s="380"/>
      <c r="J190" s="468"/>
      <c r="K190" s="380"/>
      <c r="L190" s="380"/>
      <c r="M190" s="380"/>
      <c r="N190" s="380"/>
      <c r="O190" s="1053"/>
      <c r="P190" s="1053">
        <v>350000</v>
      </c>
      <c r="Q190" s="1053">
        <f t="shared" si="41"/>
        <v>350000</v>
      </c>
    </row>
    <row r="191" spans="1:17" s="211" customFormat="1" ht="38.25" customHeight="1" x14ac:dyDescent="0.3">
      <c r="A191" s="219"/>
      <c r="B191" s="293"/>
      <c r="C191" s="6"/>
      <c r="D191" s="458">
        <v>20.14</v>
      </c>
      <c r="E191" s="529" t="s">
        <v>1620</v>
      </c>
      <c r="F191" s="8" t="s">
        <v>117</v>
      </c>
      <c r="G191" s="4" t="s">
        <v>1644</v>
      </c>
      <c r="H191" s="334" t="s">
        <v>486</v>
      </c>
      <c r="I191" s="220"/>
      <c r="J191" s="469"/>
      <c r="K191" s="220"/>
      <c r="L191" s="220"/>
      <c r="M191" s="220"/>
      <c r="N191" s="220"/>
      <c r="O191" s="597"/>
      <c r="P191" s="597">
        <v>300000</v>
      </c>
      <c r="Q191" s="1053">
        <f t="shared" si="41"/>
        <v>300000</v>
      </c>
    </row>
    <row r="192" spans="1:17" s="211" customFormat="1" ht="42" customHeight="1" x14ac:dyDescent="0.3">
      <c r="A192" s="219"/>
      <c r="B192" s="293"/>
      <c r="C192" s="6"/>
      <c r="D192" s="6">
        <v>20.149999999999999</v>
      </c>
      <c r="E192" s="529" t="s">
        <v>1621</v>
      </c>
      <c r="F192" s="8" t="s">
        <v>117</v>
      </c>
      <c r="G192" s="4" t="s">
        <v>1645</v>
      </c>
      <c r="H192" s="334" t="s">
        <v>486</v>
      </c>
      <c r="I192" s="380"/>
      <c r="J192" s="468"/>
      <c r="K192" s="380"/>
      <c r="L192" s="380"/>
      <c r="M192" s="380"/>
      <c r="N192" s="380"/>
      <c r="O192" s="1053"/>
      <c r="P192" s="1053">
        <v>100000</v>
      </c>
      <c r="Q192" s="1053">
        <f t="shared" si="41"/>
        <v>100000</v>
      </c>
    </row>
    <row r="193" spans="1:17" s="211" customFormat="1" ht="56.25" x14ac:dyDescent="0.3">
      <c r="A193" s="219"/>
      <c r="B193" s="293"/>
      <c r="C193" s="6"/>
      <c r="D193" s="458">
        <v>20.16</v>
      </c>
      <c r="E193" s="529" t="s">
        <v>1622</v>
      </c>
      <c r="F193" s="8" t="s">
        <v>117</v>
      </c>
      <c r="G193" s="4" t="s">
        <v>1646</v>
      </c>
      <c r="H193" s="334" t="s">
        <v>486</v>
      </c>
      <c r="I193" s="380"/>
      <c r="J193" s="468"/>
      <c r="K193" s="380"/>
      <c r="L193" s="380"/>
      <c r="M193" s="380"/>
      <c r="N193" s="380"/>
      <c r="O193" s="1053"/>
      <c r="P193" s="1053">
        <v>150000</v>
      </c>
      <c r="Q193" s="1053">
        <f t="shared" si="41"/>
        <v>150000</v>
      </c>
    </row>
    <row r="194" spans="1:17" s="211" customFormat="1" ht="56.25" x14ac:dyDescent="0.3">
      <c r="A194" s="219"/>
      <c r="B194" s="293"/>
      <c r="C194" s="438"/>
      <c r="D194" s="438">
        <v>20.170000000000002</v>
      </c>
      <c r="E194" s="437" t="s">
        <v>476</v>
      </c>
      <c r="F194" s="357" t="s">
        <v>117</v>
      </c>
      <c r="G194" s="395" t="s">
        <v>1646</v>
      </c>
      <c r="H194" s="337" t="s">
        <v>486</v>
      </c>
      <c r="I194" s="397"/>
      <c r="J194" s="471"/>
      <c r="K194" s="397"/>
      <c r="L194" s="397"/>
      <c r="M194" s="397"/>
      <c r="N194" s="397"/>
      <c r="O194" s="1049"/>
      <c r="P194" s="1049">
        <v>150000</v>
      </c>
      <c r="Q194" s="1049">
        <f t="shared" si="41"/>
        <v>150000</v>
      </c>
    </row>
    <row r="195" spans="1:17" s="211" customFormat="1" ht="99" customHeight="1" x14ac:dyDescent="0.3">
      <c r="A195" s="219"/>
      <c r="B195" s="293"/>
      <c r="C195" s="6"/>
      <c r="D195" s="458">
        <v>20.18</v>
      </c>
      <c r="E195" s="529" t="s">
        <v>1623</v>
      </c>
      <c r="F195" s="8" t="s">
        <v>117</v>
      </c>
      <c r="G195" s="4" t="s">
        <v>1647</v>
      </c>
      <c r="H195" s="334" t="s">
        <v>486</v>
      </c>
      <c r="I195" s="380"/>
      <c r="J195" s="468"/>
      <c r="K195" s="380"/>
      <c r="L195" s="380"/>
      <c r="M195" s="380"/>
      <c r="N195" s="380"/>
      <c r="O195" s="1053"/>
      <c r="P195" s="1053">
        <v>50000</v>
      </c>
      <c r="Q195" s="1053">
        <f t="shared" si="41"/>
        <v>50000</v>
      </c>
    </row>
    <row r="196" spans="1:17" s="211" customFormat="1" ht="96.75" customHeight="1" x14ac:dyDescent="0.3">
      <c r="A196" s="219"/>
      <c r="B196" s="293"/>
      <c r="C196" s="6"/>
      <c r="D196" s="6">
        <v>20.190000000000001</v>
      </c>
      <c r="E196" s="529" t="s">
        <v>1624</v>
      </c>
      <c r="F196" s="8" t="s">
        <v>117</v>
      </c>
      <c r="G196" s="4" t="s">
        <v>1647</v>
      </c>
      <c r="H196" s="334" t="s">
        <v>486</v>
      </c>
      <c r="I196" s="380"/>
      <c r="J196" s="468"/>
      <c r="K196" s="380"/>
      <c r="L196" s="380"/>
      <c r="M196" s="380"/>
      <c r="N196" s="380"/>
      <c r="O196" s="1053"/>
      <c r="P196" s="1053">
        <v>50000</v>
      </c>
      <c r="Q196" s="1053">
        <f t="shared" si="41"/>
        <v>50000</v>
      </c>
    </row>
    <row r="197" spans="1:17" s="211" customFormat="1" ht="56.25" x14ac:dyDescent="0.3">
      <c r="A197" s="219"/>
      <c r="B197" s="293"/>
      <c r="C197" s="6"/>
      <c r="D197" s="458">
        <v>20.2</v>
      </c>
      <c r="E197" s="529" t="s">
        <v>1625</v>
      </c>
      <c r="F197" s="8" t="s">
        <v>117</v>
      </c>
      <c r="G197" s="4" t="s">
        <v>1647</v>
      </c>
      <c r="H197" s="334" t="s">
        <v>486</v>
      </c>
      <c r="I197" s="380"/>
      <c r="J197" s="468"/>
      <c r="K197" s="380"/>
      <c r="L197" s="380"/>
      <c r="M197" s="380"/>
      <c r="N197" s="380"/>
      <c r="O197" s="1053"/>
      <c r="P197" s="1053">
        <v>50000</v>
      </c>
      <c r="Q197" s="1053">
        <f t="shared" si="41"/>
        <v>50000</v>
      </c>
    </row>
    <row r="198" spans="1:17" s="211" customFormat="1" ht="56.25" x14ac:dyDescent="0.3">
      <c r="A198" s="219"/>
      <c r="B198" s="293"/>
      <c r="C198" s="6"/>
      <c r="D198" s="6">
        <v>20.21</v>
      </c>
      <c r="E198" s="529" t="s">
        <v>1626</v>
      </c>
      <c r="F198" s="8" t="s">
        <v>117</v>
      </c>
      <c r="G198" s="4" t="s">
        <v>1647</v>
      </c>
      <c r="H198" s="334" t="s">
        <v>486</v>
      </c>
      <c r="I198" s="380"/>
      <c r="J198" s="468"/>
      <c r="K198" s="380"/>
      <c r="L198" s="380"/>
      <c r="M198" s="380"/>
      <c r="N198" s="380"/>
      <c r="O198" s="1053"/>
      <c r="P198" s="1053">
        <v>50000</v>
      </c>
      <c r="Q198" s="1053">
        <f t="shared" si="41"/>
        <v>50000</v>
      </c>
    </row>
    <row r="199" spans="1:17" s="211" customFormat="1" ht="93.75" x14ac:dyDescent="0.3">
      <c r="A199" s="219"/>
      <c r="B199" s="293"/>
      <c r="C199" s="6"/>
      <c r="D199" s="458">
        <v>20.22</v>
      </c>
      <c r="E199" s="529" t="s">
        <v>1627</v>
      </c>
      <c r="F199" s="8" t="s">
        <v>117</v>
      </c>
      <c r="G199" s="4" t="s">
        <v>1642</v>
      </c>
      <c r="H199" s="334" t="s">
        <v>486</v>
      </c>
      <c r="I199" s="380"/>
      <c r="J199" s="468"/>
      <c r="K199" s="380"/>
      <c r="L199" s="380"/>
      <c r="M199" s="380"/>
      <c r="N199" s="380"/>
      <c r="O199" s="1053"/>
      <c r="P199" s="1053">
        <v>100000</v>
      </c>
      <c r="Q199" s="1053">
        <f t="shared" si="41"/>
        <v>100000</v>
      </c>
    </row>
    <row r="200" spans="1:17" s="211" customFormat="1" ht="79.5" customHeight="1" x14ac:dyDescent="0.3">
      <c r="A200" s="219"/>
      <c r="B200" s="293"/>
      <c r="C200" s="6"/>
      <c r="D200" s="6">
        <v>20.23</v>
      </c>
      <c r="E200" s="529" t="s">
        <v>1628</v>
      </c>
      <c r="F200" s="8" t="s">
        <v>117</v>
      </c>
      <c r="G200" s="4" t="s">
        <v>1642</v>
      </c>
      <c r="H200" s="334" t="s">
        <v>486</v>
      </c>
      <c r="I200" s="380"/>
      <c r="J200" s="468"/>
      <c r="K200" s="380"/>
      <c r="L200" s="380"/>
      <c r="M200" s="380"/>
      <c r="N200" s="380"/>
      <c r="O200" s="1053"/>
      <c r="P200" s="1053">
        <v>100000</v>
      </c>
      <c r="Q200" s="1053">
        <f t="shared" si="41"/>
        <v>100000</v>
      </c>
    </row>
    <row r="201" spans="1:17" s="211" customFormat="1" ht="93.75" x14ac:dyDescent="0.3">
      <c r="A201" s="219"/>
      <c r="B201" s="293"/>
      <c r="C201" s="6"/>
      <c r="D201" s="458">
        <v>20.239999999999998</v>
      </c>
      <c r="E201" s="529" t="s">
        <v>1629</v>
      </c>
      <c r="F201" s="8" t="s">
        <v>117</v>
      </c>
      <c r="G201" s="4" t="s">
        <v>1642</v>
      </c>
      <c r="H201" s="334" t="s">
        <v>486</v>
      </c>
      <c r="I201" s="380"/>
      <c r="J201" s="468"/>
      <c r="K201" s="380"/>
      <c r="L201" s="380"/>
      <c r="M201" s="380"/>
      <c r="N201" s="380"/>
      <c r="O201" s="1053"/>
      <c r="P201" s="1053">
        <v>100000</v>
      </c>
      <c r="Q201" s="1053">
        <f t="shared" si="41"/>
        <v>100000</v>
      </c>
    </row>
    <row r="202" spans="1:17" s="211" customFormat="1" ht="37.5" x14ac:dyDescent="0.3">
      <c r="A202" s="219"/>
      <c r="B202" s="293"/>
      <c r="C202" s="438"/>
      <c r="D202" s="438">
        <v>20.25</v>
      </c>
      <c r="E202" s="437" t="s">
        <v>1630</v>
      </c>
      <c r="F202" s="357" t="s">
        <v>117</v>
      </c>
      <c r="G202" s="395" t="s">
        <v>1642</v>
      </c>
      <c r="H202" s="337" t="s">
        <v>486</v>
      </c>
      <c r="I202" s="397"/>
      <c r="J202" s="471"/>
      <c r="K202" s="397"/>
      <c r="L202" s="397"/>
      <c r="M202" s="397"/>
      <c r="N202" s="397"/>
      <c r="O202" s="1049"/>
      <c r="P202" s="1049">
        <v>320000</v>
      </c>
      <c r="Q202" s="1049">
        <f t="shared" si="41"/>
        <v>320000</v>
      </c>
    </row>
    <row r="203" spans="1:17" s="211" customFormat="1" ht="112.5" x14ac:dyDescent="0.3">
      <c r="A203" s="219"/>
      <c r="B203" s="313"/>
      <c r="C203" s="279"/>
      <c r="D203" s="608">
        <v>20.260000000000002</v>
      </c>
      <c r="E203" s="434" t="s">
        <v>1631</v>
      </c>
      <c r="F203" s="473" t="s">
        <v>117</v>
      </c>
      <c r="G203" s="472" t="s">
        <v>1640</v>
      </c>
      <c r="H203" s="266" t="s">
        <v>486</v>
      </c>
      <c r="I203" s="1427"/>
      <c r="J203" s="1428"/>
      <c r="K203" s="1427"/>
      <c r="L203" s="1427"/>
      <c r="M203" s="1427"/>
      <c r="N203" s="1427"/>
      <c r="O203" s="1047"/>
      <c r="P203" s="1047">
        <v>300000</v>
      </c>
      <c r="Q203" s="1047">
        <f t="shared" si="41"/>
        <v>300000</v>
      </c>
    </row>
    <row r="205" spans="1:17" s="175" customFormat="1" ht="13.5" customHeight="1" x14ac:dyDescent="0.3">
      <c r="B205" s="236"/>
      <c r="C205" s="236" t="s">
        <v>146</v>
      </c>
      <c r="D205" s="281"/>
      <c r="E205" s="282"/>
      <c r="F205" s="240"/>
      <c r="G205" s="241"/>
      <c r="H205" s="283"/>
      <c r="I205" s="284"/>
      <c r="J205" s="284"/>
      <c r="K205" s="284"/>
      <c r="L205" s="284"/>
      <c r="M205" s="284"/>
      <c r="N205" s="284"/>
      <c r="O205" s="284"/>
      <c r="P205" s="285"/>
    </row>
    <row r="206" spans="1:17" x14ac:dyDescent="0.3">
      <c r="C206" s="1649" t="s">
        <v>147</v>
      </c>
      <c r="D206" s="1650"/>
      <c r="E206" s="1651"/>
      <c r="F206" s="280"/>
      <c r="G206" s="286" t="s">
        <v>113</v>
      </c>
      <c r="H206" s="287" t="s">
        <v>148</v>
      </c>
      <c r="I206" s="286"/>
      <c r="J206" s="286"/>
      <c r="K206" s="286"/>
      <c r="L206" s="286"/>
      <c r="M206" s="286"/>
      <c r="N206" s="286"/>
      <c r="O206" s="286"/>
      <c r="P206" s="286"/>
      <c r="Q206" s="286" t="s">
        <v>149</v>
      </c>
    </row>
    <row r="207" spans="1:17" x14ac:dyDescent="0.3">
      <c r="C207" s="1657" t="s">
        <v>153</v>
      </c>
      <c r="D207" s="1658"/>
      <c r="E207" s="1659"/>
      <c r="F207" s="289"/>
      <c r="G207" s="290"/>
      <c r="H207" s="291"/>
      <c r="I207" s="290"/>
      <c r="J207" s="290"/>
      <c r="K207" s="290"/>
      <c r="L207" s="290"/>
      <c r="M207" s="290"/>
      <c r="N207" s="1"/>
      <c r="O207" s="290"/>
      <c r="P207" s="292"/>
      <c r="Q207" s="292"/>
    </row>
    <row r="208" spans="1:17" x14ac:dyDescent="0.3">
      <c r="C208" s="293"/>
      <c r="D208" s="1655" t="s">
        <v>150</v>
      </c>
      <c r="E208" s="1656"/>
      <c r="F208" s="289"/>
      <c r="G208" s="290">
        <f>J17</f>
        <v>192900</v>
      </c>
      <c r="H208" s="291"/>
      <c r="I208" s="290"/>
      <c r="J208" s="290"/>
      <c r="K208" s="290"/>
      <c r="L208" s="290"/>
      <c r="M208" s="290"/>
      <c r="N208" s="1"/>
      <c r="O208" s="290"/>
      <c r="P208" s="292"/>
      <c r="Q208" s="292"/>
    </row>
    <row r="209" spans="2:17" x14ac:dyDescent="0.3">
      <c r="C209" s="293"/>
      <c r="D209" s="1655" t="s">
        <v>151</v>
      </c>
      <c r="E209" s="1656"/>
      <c r="F209" s="289"/>
      <c r="G209" s="290">
        <f>K17</f>
        <v>592657</v>
      </c>
      <c r="H209" s="291"/>
      <c r="I209" s="290"/>
      <c r="J209" s="290"/>
      <c r="K209" s="290"/>
      <c r="L209" s="290"/>
      <c r="M209" s="290"/>
      <c r="N209" s="1"/>
      <c r="O209" s="290"/>
      <c r="P209" s="292"/>
      <c r="Q209" s="292"/>
    </row>
    <row r="210" spans="2:17" x14ac:dyDescent="0.3">
      <c r="C210" s="293"/>
      <c r="D210" s="1655" t="s">
        <v>152</v>
      </c>
      <c r="E210" s="1656"/>
      <c r="F210" s="289"/>
      <c r="G210" s="290">
        <f>L17</f>
        <v>2755583</v>
      </c>
      <c r="H210" s="291"/>
      <c r="I210" s="290"/>
      <c r="J210" s="290"/>
      <c r="K210" s="290"/>
      <c r="L210" s="290"/>
      <c r="M210" s="290"/>
      <c r="N210" s="1"/>
      <c r="O210" s="290"/>
      <c r="P210" s="292"/>
      <c r="Q210" s="292"/>
    </row>
    <row r="211" spans="2:17" s="175" customFormat="1" x14ac:dyDescent="0.3">
      <c r="B211" s="236"/>
      <c r="C211" s="294" t="s">
        <v>14</v>
      </c>
      <c r="D211" s="190"/>
      <c r="E211" s="295"/>
      <c r="F211" s="296"/>
      <c r="G211" s="297"/>
      <c r="H211" s="298"/>
      <c r="I211" s="297"/>
      <c r="J211" s="297"/>
      <c r="K211" s="297"/>
      <c r="L211" s="297"/>
      <c r="M211" s="297"/>
      <c r="O211" s="297"/>
      <c r="P211" s="299"/>
      <c r="Q211" s="299"/>
    </row>
    <row r="212" spans="2:17" s="175" customFormat="1" ht="16.5" customHeight="1" x14ac:dyDescent="0.3">
      <c r="B212" s="236"/>
      <c r="C212" s="294"/>
      <c r="D212" s="1655" t="s">
        <v>161</v>
      </c>
      <c r="E212" s="1656"/>
      <c r="F212" s="296"/>
      <c r="G212" s="290"/>
      <c r="H212" s="298"/>
      <c r="I212" s="297"/>
      <c r="J212" s="297"/>
      <c r="K212" s="297"/>
      <c r="L212" s="297"/>
      <c r="M212" s="297"/>
      <c r="O212" s="297"/>
      <c r="P212" s="299"/>
      <c r="Q212" s="299"/>
    </row>
    <row r="213" spans="2:17" s="175" customFormat="1" ht="20.25" customHeight="1" x14ac:dyDescent="0.3">
      <c r="B213" s="236"/>
      <c r="C213" s="294"/>
      <c r="D213" s="1655" t="s">
        <v>1924</v>
      </c>
      <c r="E213" s="1656"/>
      <c r="F213" s="296"/>
      <c r="G213" s="290"/>
      <c r="H213" s="298"/>
      <c r="I213" s="297"/>
      <c r="J213" s="297"/>
      <c r="K213" s="297"/>
      <c r="L213" s="297"/>
      <c r="M213" s="297"/>
      <c r="O213" s="297"/>
      <c r="P213" s="299"/>
      <c r="Q213" s="299"/>
    </row>
    <row r="214" spans="2:17" s="175" customFormat="1" ht="18" customHeight="1" x14ac:dyDescent="0.3">
      <c r="B214" s="236"/>
      <c r="C214" s="294"/>
      <c r="D214" s="1614"/>
      <c r="E214" s="1615" t="s">
        <v>1926</v>
      </c>
      <c r="F214" s="296"/>
      <c r="G214" s="290">
        <v>50000</v>
      </c>
      <c r="H214" s="298"/>
      <c r="I214" s="297"/>
      <c r="J214" s="297"/>
      <c r="K214" s="297"/>
      <c r="L214" s="297"/>
      <c r="M214" s="297"/>
      <c r="O214" s="297"/>
      <c r="P214" s="299"/>
      <c r="Q214" s="299"/>
    </row>
    <row r="215" spans="2:17" s="175" customFormat="1" ht="18" customHeight="1" x14ac:dyDescent="0.3">
      <c r="B215" s="236"/>
      <c r="C215" s="294"/>
      <c r="D215" s="1655" t="s">
        <v>1925</v>
      </c>
      <c r="E215" s="1656"/>
      <c r="F215" s="296"/>
      <c r="G215" s="290"/>
      <c r="H215" s="298"/>
      <c r="I215" s="297"/>
      <c r="J215" s="297"/>
      <c r="K215" s="297"/>
      <c r="L215" s="297"/>
      <c r="M215" s="297"/>
      <c r="O215" s="297"/>
      <c r="P215" s="299"/>
      <c r="Q215" s="299"/>
    </row>
    <row r="216" spans="2:17" s="175" customFormat="1" ht="19.5" customHeight="1" x14ac:dyDescent="0.3">
      <c r="B216" s="236"/>
      <c r="C216" s="294"/>
      <c r="D216" s="1614"/>
      <c r="E216" s="1615" t="s">
        <v>1927</v>
      </c>
      <c r="F216" s="296"/>
      <c r="G216" s="290">
        <v>25900</v>
      </c>
      <c r="H216" s="298"/>
      <c r="I216" s="297"/>
      <c r="J216" s="297"/>
      <c r="K216" s="297"/>
      <c r="L216" s="297"/>
      <c r="M216" s="297"/>
      <c r="O216" s="297"/>
      <c r="P216" s="299"/>
      <c r="Q216" s="299"/>
    </row>
    <row r="217" spans="2:17" s="175" customFormat="1" ht="21" customHeight="1" x14ac:dyDescent="0.3">
      <c r="B217" s="236"/>
      <c r="C217" s="294"/>
      <c r="D217" s="1614"/>
      <c r="E217" s="1615" t="s">
        <v>1928</v>
      </c>
      <c r="F217" s="296"/>
      <c r="G217" s="290">
        <v>8900</v>
      </c>
      <c r="H217" s="298"/>
      <c r="I217" s="297"/>
      <c r="J217" s="297"/>
      <c r="K217" s="297"/>
      <c r="L217" s="297"/>
      <c r="M217" s="297"/>
      <c r="O217" s="297"/>
      <c r="P217" s="299"/>
      <c r="Q217" s="299"/>
    </row>
    <row r="218" spans="2:17" s="175" customFormat="1" ht="20.25" customHeight="1" x14ac:dyDescent="0.3">
      <c r="B218" s="236"/>
      <c r="C218" s="294"/>
      <c r="D218" s="1614"/>
      <c r="E218" s="1615" t="s">
        <v>1929</v>
      </c>
      <c r="F218" s="296"/>
      <c r="G218" s="290">
        <v>2160</v>
      </c>
      <c r="H218" s="298"/>
      <c r="I218" s="297"/>
      <c r="J218" s="297"/>
      <c r="K218" s="297"/>
      <c r="L218" s="297"/>
      <c r="M218" s="297"/>
      <c r="O218" s="297"/>
      <c r="P218" s="299"/>
      <c r="Q218" s="299"/>
    </row>
    <row r="219" spans="2:17" s="175" customFormat="1" ht="21" customHeight="1" x14ac:dyDescent="0.3">
      <c r="B219" s="236"/>
      <c r="C219" s="294"/>
      <c r="D219" s="1655" t="s">
        <v>1930</v>
      </c>
      <c r="E219" s="1656"/>
      <c r="F219" s="296"/>
      <c r="G219" s="290"/>
      <c r="H219" s="298"/>
      <c r="I219" s="297"/>
      <c r="J219" s="297"/>
      <c r="K219" s="297"/>
      <c r="L219" s="297"/>
      <c r="M219" s="297"/>
      <c r="O219" s="297"/>
      <c r="P219" s="299"/>
      <c r="Q219" s="299"/>
    </row>
    <row r="220" spans="2:17" s="175" customFormat="1" ht="18" customHeight="1" x14ac:dyDescent="0.3">
      <c r="B220" s="236"/>
      <c r="C220" s="294"/>
      <c r="D220" s="1614"/>
      <c r="E220" s="1615" t="s">
        <v>1931</v>
      </c>
      <c r="F220" s="296"/>
      <c r="G220" s="290">
        <v>4000</v>
      </c>
      <c r="H220" s="298"/>
      <c r="I220" s="297"/>
      <c r="J220" s="297"/>
      <c r="K220" s="297"/>
      <c r="L220" s="297"/>
      <c r="M220" s="297"/>
      <c r="O220" s="297"/>
      <c r="P220" s="299"/>
      <c r="Q220" s="299"/>
    </row>
    <row r="221" spans="2:17" s="175" customFormat="1" ht="19.5" customHeight="1" x14ac:dyDescent="0.3">
      <c r="B221" s="236"/>
      <c r="C221" s="294"/>
      <c r="D221" s="1614"/>
      <c r="E221" s="1615" t="s">
        <v>1932</v>
      </c>
      <c r="F221" s="296"/>
      <c r="G221" s="290">
        <v>6000</v>
      </c>
      <c r="H221" s="298"/>
      <c r="I221" s="297"/>
      <c r="J221" s="297"/>
      <c r="K221" s="297"/>
      <c r="L221" s="297"/>
      <c r="M221" s="297"/>
      <c r="O221" s="297"/>
      <c r="P221" s="299"/>
      <c r="Q221" s="299"/>
    </row>
    <row r="222" spans="2:17" s="175" customFormat="1" ht="18.75" customHeight="1" x14ac:dyDescent="0.3">
      <c r="B222" s="236"/>
      <c r="C222" s="294"/>
      <c r="D222" s="1655" t="s">
        <v>1933</v>
      </c>
      <c r="E222" s="1656"/>
      <c r="F222" s="296"/>
      <c r="G222" s="290">
        <v>150000</v>
      </c>
      <c r="H222" s="298"/>
      <c r="I222" s="297"/>
      <c r="J222" s="297"/>
      <c r="K222" s="297"/>
      <c r="L222" s="297"/>
      <c r="M222" s="297"/>
      <c r="O222" s="297"/>
      <c r="P222" s="299"/>
      <c r="Q222" s="299"/>
    </row>
    <row r="223" spans="2:17" s="175" customFormat="1" ht="16.5" customHeight="1" x14ac:dyDescent="0.3">
      <c r="B223" s="236"/>
      <c r="C223" s="1687" t="s">
        <v>18</v>
      </c>
      <c r="D223" s="1688"/>
      <c r="E223" s="1689"/>
      <c r="F223" s="296"/>
      <c r="G223" s="290"/>
      <c r="H223" s="298"/>
      <c r="I223" s="297"/>
      <c r="J223" s="297"/>
      <c r="K223" s="297"/>
      <c r="L223" s="297"/>
      <c r="M223" s="297"/>
      <c r="O223" s="297"/>
      <c r="P223" s="299"/>
      <c r="Q223" s="299"/>
    </row>
    <row r="224" spans="2:17" s="175" customFormat="1" ht="16.5" customHeight="1" x14ac:dyDescent="0.3">
      <c r="B224" s="236"/>
      <c r="C224" s="301"/>
      <c r="D224" s="1692" t="s">
        <v>1664</v>
      </c>
      <c r="E224" s="1693"/>
      <c r="F224" s="296"/>
      <c r="G224" s="290">
        <f>O17</f>
        <v>321000</v>
      </c>
      <c r="H224" s="298"/>
      <c r="I224" s="297"/>
      <c r="J224" s="297"/>
      <c r="K224" s="297"/>
      <c r="L224" s="297"/>
      <c r="M224" s="297"/>
      <c r="O224" s="297"/>
      <c r="P224" s="299"/>
      <c r="Q224" s="299"/>
    </row>
    <row r="225" spans="2:54" x14ac:dyDescent="0.3">
      <c r="C225" s="294" t="s">
        <v>155</v>
      </c>
      <c r="D225" s="190"/>
      <c r="E225" s="303"/>
      <c r="F225" s="289"/>
      <c r="G225" s="290"/>
      <c r="H225" s="291"/>
      <c r="I225" s="290"/>
      <c r="J225" s="290"/>
      <c r="K225" s="290"/>
      <c r="L225" s="290"/>
      <c r="M225" s="290"/>
      <c r="N225" s="1"/>
      <c r="O225" s="290"/>
      <c r="P225" s="292"/>
      <c r="Q225" s="292"/>
    </row>
    <row r="226" spans="2:54" ht="20.25" customHeight="1" x14ac:dyDescent="0.3">
      <c r="C226" s="294"/>
      <c r="D226" s="1664" t="s">
        <v>1934</v>
      </c>
      <c r="E226" s="1665"/>
      <c r="F226" s="289"/>
      <c r="G226" s="290">
        <f>P17</f>
        <v>4870000</v>
      </c>
      <c r="H226" s="291"/>
      <c r="I226" s="290"/>
      <c r="J226" s="290"/>
      <c r="K226" s="290"/>
      <c r="L226" s="290"/>
      <c r="M226" s="290"/>
      <c r="N226" s="1"/>
      <c r="O226" s="290"/>
      <c r="P226" s="292"/>
      <c r="Q226" s="292"/>
    </row>
    <row r="227" spans="2:54" ht="20.25" customHeight="1" x14ac:dyDescent="0.3">
      <c r="C227" s="1649" t="s">
        <v>122</v>
      </c>
      <c r="D227" s="1650"/>
      <c r="E227" s="1651"/>
      <c r="F227" s="304"/>
      <c r="G227" s="305">
        <f>SUM(G208:G226)</f>
        <v>8979100</v>
      </c>
      <c r="H227" s="305">
        <v>5141300</v>
      </c>
      <c r="I227" s="305"/>
      <c r="J227" s="305"/>
      <c r="K227" s="305"/>
      <c r="L227" s="305"/>
      <c r="M227" s="305"/>
      <c r="N227" s="305"/>
      <c r="O227" s="305"/>
      <c r="P227" s="305"/>
      <c r="Q227" s="305">
        <f>SUM(G227-H227)</f>
        <v>3837800</v>
      </c>
      <c r="R227" s="306"/>
    </row>
    <row r="228" spans="2:54" s="237" customFormat="1" ht="25.5" customHeight="1" x14ac:dyDescent="0.3">
      <c r="B228" s="236"/>
      <c r="C228" s="236" t="s">
        <v>450</v>
      </c>
      <c r="D228" s="611"/>
      <c r="E228" s="1690" t="s">
        <v>481</v>
      </c>
      <c r="F228" s="1691"/>
      <c r="G228" s="1691"/>
      <c r="H228" s="1691"/>
      <c r="I228" s="1691"/>
      <c r="J228" s="1691"/>
      <c r="K228" s="1691"/>
      <c r="L228" s="1691"/>
      <c r="M228" s="1691"/>
      <c r="N228" s="1691"/>
      <c r="O228" s="1691"/>
      <c r="P228" s="1691"/>
      <c r="Q228" s="1691"/>
      <c r="R228" s="612"/>
      <c r="S228" s="612"/>
      <c r="T228" s="612"/>
      <c r="U228" s="612"/>
      <c r="V228" s="612"/>
      <c r="W228" s="612"/>
      <c r="X228" s="612"/>
      <c r="Y228" s="612"/>
      <c r="Z228" s="612"/>
      <c r="AA228" s="612"/>
      <c r="AB228" s="612"/>
      <c r="AC228" s="612"/>
      <c r="AD228" s="612"/>
      <c r="AE228" s="612"/>
      <c r="AF228" s="612"/>
      <c r="AG228" s="612"/>
      <c r="AH228" s="612"/>
      <c r="AI228" s="612"/>
      <c r="AJ228" s="612"/>
      <c r="AK228" s="612"/>
      <c r="AL228" s="612"/>
      <c r="AM228" s="612"/>
      <c r="AN228" s="612"/>
      <c r="AO228" s="612"/>
      <c r="AP228" s="612"/>
      <c r="AQ228" s="612"/>
      <c r="AR228" s="612"/>
      <c r="AS228" s="612"/>
      <c r="AT228" s="612"/>
      <c r="AU228" s="612"/>
      <c r="AV228" s="612"/>
      <c r="AW228" s="612"/>
      <c r="AX228" s="612"/>
      <c r="AY228" s="612"/>
      <c r="AZ228" s="612"/>
      <c r="BA228" s="612"/>
      <c r="BB228" s="612"/>
    </row>
    <row r="229" spans="2:54" x14ac:dyDescent="0.3">
      <c r="B229" s="1"/>
      <c r="C229" s="228"/>
      <c r="D229" s="229"/>
      <c r="E229" s="154" t="s">
        <v>1663</v>
      </c>
      <c r="F229" s="231"/>
      <c r="G229" s="185"/>
      <c r="H229" s="232"/>
      <c r="M229" s="308"/>
      <c r="N229" s="308"/>
      <c r="O229" s="308"/>
      <c r="Q229" s="1"/>
    </row>
  </sheetData>
  <mergeCells count="18">
    <mergeCell ref="G2:Q2"/>
    <mergeCell ref="C16:E16"/>
    <mergeCell ref="C206:E206"/>
    <mergeCell ref="C207:E207"/>
    <mergeCell ref="D226:E226"/>
    <mergeCell ref="B17:E17"/>
    <mergeCell ref="D213:E213"/>
    <mergeCell ref="D215:E215"/>
    <mergeCell ref="D219:E219"/>
    <mergeCell ref="D222:E222"/>
    <mergeCell ref="E228:Q228"/>
    <mergeCell ref="C227:E227"/>
    <mergeCell ref="D208:E208"/>
    <mergeCell ref="D209:E209"/>
    <mergeCell ref="D210:E210"/>
    <mergeCell ref="D212:E212"/>
    <mergeCell ref="C223:E223"/>
    <mergeCell ref="D224:E224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C22:G22"/>
  <sheetViews>
    <sheetView workbookViewId="0">
      <selection activeCell="N30" sqref="N30"/>
    </sheetView>
  </sheetViews>
  <sheetFormatPr defaultRowHeight="14.25" x14ac:dyDescent="0.2"/>
  <sheetData>
    <row r="22" spans="3:7" s="116" customFormat="1" ht="36" x14ac:dyDescent="0.55000000000000004">
      <c r="C22" s="1641" t="s">
        <v>98</v>
      </c>
      <c r="D22" s="1641"/>
      <c r="E22" s="1641"/>
      <c r="F22" s="1641"/>
      <c r="G22" s="1641"/>
    </row>
  </sheetData>
  <mergeCells count="1">
    <mergeCell ref="C22:G2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U212"/>
  <sheetViews>
    <sheetView zoomScale="120" zoomScaleNormal="120" workbookViewId="0">
      <pane ySplit="3" topLeftCell="A202" activePane="bottomLeft" state="frozen"/>
      <selection pane="bottomLeft" activeCell="H77" sqref="H77"/>
    </sheetView>
  </sheetViews>
  <sheetFormatPr defaultRowHeight="18.75" x14ac:dyDescent="0.2"/>
  <cols>
    <col min="1" max="1" width="1.375" style="154" customWidth="1"/>
    <col min="2" max="2" width="7.125" style="61" customWidth="1"/>
    <col min="3" max="3" width="3.25" style="61" customWidth="1"/>
    <col min="4" max="4" width="4.375" style="61" customWidth="1"/>
    <col min="5" max="5" width="18.375" style="31" customWidth="1"/>
    <col min="6" max="6" width="6.5" style="61" customWidth="1"/>
    <col min="7" max="7" width="10.625" style="52" customWidth="1"/>
    <col min="8" max="8" width="9.375" style="63" customWidth="1"/>
    <col min="9" max="9" width="6.875" style="102" customWidth="1"/>
    <col min="10" max="10" width="7.125" style="102" customWidth="1"/>
    <col min="11" max="11" width="7" style="102" customWidth="1"/>
    <col min="12" max="12" width="7.25" style="102" customWidth="1"/>
    <col min="13" max="13" width="6.875" style="102" customWidth="1"/>
    <col min="14" max="14" width="6.625" style="102" customWidth="1"/>
    <col min="15" max="15" width="6.375" style="102" customWidth="1"/>
    <col min="16" max="16" width="7.375" style="102" customWidth="1"/>
    <col min="17" max="17" width="7.625" style="102" customWidth="1"/>
    <col min="18" max="18" width="10.875" style="154" bestFit="1" customWidth="1"/>
    <col min="19" max="16384" width="9" style="154"/>
  </cols>
  <sheetData>
    <row r="1" spans="2:19" s="186" customFormat="1" ht="21" x14ac:dyDescent="0.2">
      <c r="B1" s="1698" t="s">
        <v>939</v>
      </c>
      <c r="C1" s="1698"/>
      <c r="D1" s="1698"/>
      <c r="E1" s="1698"/>
      <c r="F1" s="1698"/>
      <c r="G1" s="1698"/>
      <c r="H1" s="1698"/>
      <c r="I1" s="1698"/>
      <c r="J1" s="1698"/>
      <c r="K1" s="1698"/>
      <c r="L1" s="1698"/>
      <c r="M1" s="1698"/>
      <c r="N1" s="1698"/>
      <c r="O1" s="1698"/>
      <c r="P1" s="1698"/>
      <c r="Q1" s="1698"/>
    </row>
    <row r="2" spans="2:19" ht="6" customHeight="1" x14ac:dyDescent="0.2">
      <c r="B2" s="49"/>
      <c r="C2" s="49"/>
      <c r="D2" s="49"/>
      <c r="E2" s="50"/>
      <c r="F2" s="216"/>
      <c r="G2" s="51"/>
      <c r="H2" s="52"/>
      <c r="I2" s="49"/>
      <c r="J2" s="49"/>
      <c r="K2" s="49"/>
      <c r="L2" s="49"/>
      <c r="M2" s="49"/>
      <c r="N2" s="49"/>
      <c r="O2" s="49"/>
      <c r="P2" s="49"/>
      <c r="Q2" s="49"/>
    </row>
    <row r="3" spans="2:19" s="149" customFormat="1" ht="33" customHeight="1" x14ac:dyDescent="0.2">
      <c r="B3" s="9" t="s">
        <v>38</v>
      </c>
      <c r="C3" s="1643" t="s">
        <v>40</v>
      </c>
      <c r="D3" s="1644"/>
      <c r="E3" s="1645"/>
      <c r="F3" s="9" t="s">
        <v>36</v>
      </c>
      <c r="G3" s="171" t="s">
        <v>39</v>
      </c>
      <c r="H3" s="53" t="s">
        <v>9</v>
      </c>
      <c r="I3" s="844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168</v>
      </c>
      <c r="O3" s="11" t="s">
        <v>18</v>
      </c>
      <c r="P3" s="11" t="s">
        <v>92</v>
      </c>
      <c r="Q3" s="10" t="s">
        <v>113</v>
      </c>
    </row>
    <row r="4" spans="2:19" s="370" customFormat="1" x14ac:dyDescent="0.2">
      <c r="B4" s="1699" t="s">
        <v>98</v>
      </c>
      <c r="C4" s="1700"/>
      <c r="D4" s="1700"/>
      <c r="E4" s="1701"/>
      <c r="F4" s="66"/>
      <c r="G4" s="67"/>
      <c r="H4" s="68"/>
      <c r="I4" s="99">
        <f>SUM(I5+I119+I133+I146+I153+I186)</f>
        <v>119070</v>
      </c>
      <c r="J4" s="99">
        <f t="shared" ref="J4:Q4" si="0">SUM(J5+J119+J133+J146+J153+J186)</f>
        <v>231480</v>
      </c>
      <c r="K4" s="99">
        <f t="shared" si="0"/>
        <v>783420</v>
      </c>
      <c r="L4" s="1433">
        <f t="shared" si="0"/>
        <v>3367872</v>
      </c>
      <c r="M4" s="99">
        <f t="shared" si="0"/>
        <v>50000</v>
      </c>
      <c r="N4" s="99">
        <f t="shared" si="0"/>
        <v>464658</v>
      </c>
      <c r="O4" s="99">
        <f t="shared" si="0"/>
        <v>10000</v>
      </c>
      <c r="P4" s="1433">
        <f t="shared" si="0"/>
        <v>4100000</v>
      </c>
      <c r="Q4" s="99">
        <f t="shared" si="0"/>
        <v>9126500</v>
      </c>
      <c r="R4" s="788"/>
      <c r="S4" s="789"/>
    </row>
    <row r="5" spans="2:19" x14ac:dyDescent="0.2">
      <c r="B5" s="43" t="s">
        <v>940</v>
      </c>
      <c r="C5" s="65" t="s">
        <v>15</v>
      </c>
      <c r="D5" s="69"/>
      <c r="E5" s="70"/>
      <c r="F5" s="65"/>
      <c r="G5" s="25"/>
      <c r="H5" s="71"/>
      <c r="I5" s="86">
        <f t="shared" ref="I5:P5" si="1">SUM(I6+I18+I26+I30+I33+I47+I71+I101+I114)</f>
        <v>0</v>
      </c>
      <c r="J5" s="86">
        <f t="shared" si="1"/>
        <v>179680</v>
      </c>
      <c r="K5" s="86">
        <f t="shared" si="1"/>
        <v>615200</v>
      </c>
      <c r="L5" s="790">
        <f t="shared" si="1"/>
        <v>1608641</v>
      </c>
      <c r="M5" s="86">
        <f t="shared" si="1"/>
        <v>50000</v>
      </c>
      <c r="N5" s="86">
        <f t="shared" si="1"/>
        <v>2000</v>
      </c>
      <c r="O5" s="86">
        <f t="shared" si="1"/>
        <v>0</v>
      </c>
      <c r="P5" s="86">
        <f t="shared" si="1"/>
        <v>0</v>
      </c>
      <c r="Q5" s="86">
        <f>SUM(Q6+Q18+Q26+Q30+Q33+Q47+Q71+Q101+Q114)</f>
        <v>2455521</v>
      </c>
    </row>
    <row r="6" spans="2:19" ht="16.5" customHeight="1" x14ac:dyDescent="0.2">
      <c r="B6" s="94"/>
      <c r="C6" s="38" t="s">
        <v>37</v>
      </c>
      <c r="D6" s="791" t="s">
        <v>1</v>
      </c>
      <c r="E6" s="96"/>
      <c r="F6" s="792"/>
      <c r="G6" s="23"/>
      <c r="H6" s="64"/>
      <c r="I6" s="90">
        <f>SUM(I7:I17)</f>
        <v>0</v>
      </c>
      <c r="J6" s="90">
        <f t="shared" ref="J6:Q6" si="2">SUM(J7:J17)</f>
        <v>0</v>
      </c>
      <c r="K6" s="90">
        <f t="shared" si="2"/>
        <v>150800</v>
      </c>
      <c r="L6" s="90">
        <f t="shared" si="2"/>
        <v>508786</v>
      </c>
      <c r="M6" s="90">
        <f t="shared" si="2"/>
        <v>0</v>
      </c>
      <c r="N6" s="90">
        <f t="shared" si="2"/>
        <v>2000</v>
      </c>
      <c r="O6" s="90">
        <f t="shared" si="2"/>
        <v>0</v>
      </c>
      <c r="P6" s="90">
        <f t="shared" si="2"/>
        <v>0</v>
      </c>
      <c r="Q6" s="90">
        <f t="shared" si="2"/>
        <v>661586</v>
      </c>
    </row>
    <row r="7" spans="2:19" ht="31.5" x14ac:dyDescent="0.2">
      <c r="B7" s="94"/>
      <c r="C7" s="54"/>
      <c r="D7" s="47">
        <v>1.1000000000000001</v>
      </c>
      <c r="E7" s="123" t="s">
        <v>119</v>
      </c>
      <c r="F7" s="19">
        <v>6</v>
      </c>
      <c r="G7" s="20" t="s">
        <v>98</v>
      </c>
      <c r="H7" s="143" t="s">
        <v>486</v>
      </c>
      <c r="I7" s="27"/>
      <c r="J7" s="27"/>
      <c r="K7" s="27">
        <v>44000</v>
      </c>
      <c r="L7" s="27">
        <v>390000</v>
      </c>
      <c r="M7" s="27"/>
      <c r="N7" s="27"/>
      <c r="O7" s="27"/>
      <c r="P7" s="27"/>
      <c r="Q7" s="27">
        <f>SUM(I7:P7)</f>
        <v>434000</v>
      </c>
    </row>
    <row r="8" spans="2:19" ht="63.75" customHeight="1" x14ac:dyDescent="0.2">
      <c r="B8" s="94"/>
      <c r="C8" s="54"/>
      <c r="D8" s="47">
        <v>1.2</v>
      </c>
      <c r="E8" s="123" t="s">
        <v>169</v>
      </c>
      <c r="F8" s="19">
        <v>6</v>
      </c>
      <c r="G8" s="20" t="s">
        <v>170</v>
      </c>
      <c r="H8" s="143" t="s">
        <v>941</v>
      </c>
      <c r="I8" s="27"/>
      <c r="J8" s="27"/>
      <c r="K8" s="27">
        <v>5000</v>
      </c>
      <c r="L8" s="27">
        <v>11000</v>
      </c>
      <c r="M8" s="27"/>
      <c r="N8" s="27"/>
      <c r="O8" s="27"/>
      <c r="P8" s="27"/>
      <c r="Q8" s="27">
        <f t="shared" ref="Q8:Q17" si="3">SUM(I8:P8)</f>
        <v>16000</v>
      </c>
    </row>
    <row r="9" spans="2:19" ht="51" customHeight="1" x14ac:dyDescent="0.2">
      <c r="B9" s="94"/>
      <c r="C9" s="54"/>
      <c r="D9" s="47">
        <v>1.3</v>
      </c>
      <c r="E9" s="123" t="s">
        <v>942</v>
      </c>
      <c r="F9" s="19">
        <v>6</v>
      </c>
      <c r="G9" s="20" t="s">
        <v>366</v>
      </c>
      <c r="H9" s="143" t="s">
        <v>486</v>
      </c>
      <c r="I9" s="27"/>
      <c r="J9" s="27"/>
      <c r="K9" s="27"/>
      <c r="L9" s="27">
        <v>16000</v>
      </c>
      <c r="M9" s="27"/>
      <c r="N9" s="27"/>
      <c r="O9" s="27"/>
      <c r="P9" s="27"/>
      <c r="Q9" s="27">
        <f t="shared" si="3"/>
        <v>16000</v>
      </c>
    </row>
    <row r="10" spans="2:19" ht="47.25" x14ac:dyDescent="0.2">
      <c r="B10" s="94"/>
      <c r="C10" s="54"/>
      <c r="D10" s="47">
        <v>1.4</v>
      </c>
      <c r="E10" s="123" t="s">
        <v>362</v>
      </c>
      <c r="F10" s="19">
        <v>6</v>
      </c>
      <c r="G10" s="20" t="s">
        <v>363</v>
      </c>
      <c r="H10" s="143" t="s">
        <v>486</v>
      </c>
      <c r="I10" s="27"/>
      <c r="J10" s="27"/>
      <c r="K10" s="27">
        <v>4000</v>
      </c>
      <c r="L10" s="27">
        <v>20000</v>
      </c>
      <c r="M10" s="27"/>
      <c r="N10" s="27"/>
      <c r="O10" s="27"/>
      <c r="P10" s="27"/>
      <c r="Q10" s="27">
        <f t="shared" si="3"/>
        <v>24000</v>
      </c>
    </row>
    <row r="11" spans="2:19" ht="31.5" x14ac:dyDescent="0.2">
      <c r="B11" s="94"/>
      <c r="C11" s="54"/>
      <c r="D11" s="47">
        <v>1.5</v>
      </c>
      <c r="E11" s="123" t="s">
        <v>360</v>
      </c>
      <c r="F11" s="19">
        <v>6</v>
      </c>
      <c r="G11" s="20" t="s">
        <v>361</v>
      </c>
      <c r="H11" s="143" t="s">
        <v>486</v>
      </c>
      <c r="I11" s="27"/>
      <c r="J11" s="27"/>
      <c r="K11" s="27">
        <v>7800</v>
      </c>
      <c r="L11" s="27">
        <v>5200</v>
      </c>
      <c r="M11" s="27"/>
      <c r="N11" s="27"/>
      <c r="O11" s="27"/>
      <c r="P11" s="27"/>
      <c r="Q11" s="27">
        <f t="shared" si="3"/>
        <v>13000</v>
      </c>
    </row>
    <row r="12" spans="2:19" ht="31.5" x14ac:dyDescent="0.2">
      <c r="B12" s="94"/>
      <c r="C12" s="54"/>
      <c r="D12" s="47">
        <v>1.6</v>
      </c>
      <c r="E12" s="123" t="s">
        <v>943</v>
      </c>
      <c r="F12" s="19">
        <v>6</v>
      </c>
      <c r="G12" s="20" t="s">
        <v>359</v>
      </c>
      <c r="H12" s="143" t="s">
        <v>944</v>
      </c>
      <c r="I12" s="27"/>
      <c r="J12" s="27"/>
      <c r="K12" s="27">
        <v>5000</v>
      </c>
      <c r="L12" s="27">
        <v>10000</v>
      </c>
      <c r="M12" s="27"/>
      <c r="N12" s="27"/>
      <c r="O12" s="27"/>
      <c r="P12" s="27"/>
      <c r="Q12" s="27">
        <f t="shared" si="3"/>
        <v>15000</v>
      </c>
    </row>
    <row r="13" spans="2:19" ht="47.25" x14ac:dyDescent="0.2">
      <c r="B13" s="94"/>
      <c r="C13" s="54"/>
      <c r="D13" s="47">
        <v>1.7</v>
      </c>
      <c r="E13" s="123" t="s">
        <v>945</v>
      </c>
      <c r="F13" s="19">
        <v>6</v>
      </c>
      <c r="G13" s="20" t="s">
        <v>420</v>
      </c>
      <c r="H13" s="143" t="s">
        <v>486</v>
      </c>
      <c r="I13" s="27"/>
      <c r="J13" s="27"/>
      <c r="K13" s="27">
        <v>5000</v>
      </c>
      <c r="L13" s="27">
        <v>15000</v>
      </c>
      <c r="M13" s="27"/>
      <c r="N13" s="27"/>
      <c r="O13" s="27"/>
      <c r="P13" s="27"/>
      <c r="Q13" s="27">
        <f t="shared" si="3"/>
        <v>20000</v>
      </c>
    </row>
    <row r="14" spans="2:19" ht="63" x14ac:dyDescent="0.2">
      <c r="B14" s="95"/>
      <c r="C14" s="54"/>
      <c r="D14" s="47">
        <v>1.8</v>
      </c>
      <c r="E14" s="123" t="s">
        <v>112</v>
      </c>
      <c r="F14" s="19">
        <v>6</v>
      </c>
      <c r="G14" s="20" t="s">
        <v>367</v>
      </c>
      <c r="H14" s="143" t="s">
        <v>486</v>
      </c>
      <c r="I14" s="27"/>
      <c r="J14" s="27"/>
      <c r="K14" s="27">
        <v>46000</v>
      </c>
      <c r="L14" s="27"/>
      <c r="M14" s="27"/>
      <c r="N14" s="27"/>
      <c r="O14" s="27"/>
      <c r="P14" s="27"/>
      <c r="Q14" s="27">
        <f t="shared" si="3"/>
        <v>46000</v>
      </c>
    </row>
    <row r="15" spans="2:19" ht="47.25" x14ac:dyDescent="0.2">
      <c r="B15" s="94"/>
      <c r="C15" s="76"/>
      <c r="D15" s="75">
        <v>1.9</v>
      </c>
      <c r="E15" s="39" t="s">
        <v>946</v>
      </c>
      <c r="F15" s="88">
        <v>6</v>
      </c>
      <c r="G15" s="124" t="s">
        <v>367</v>
      </c>
      <c r="H15" s="634" t="s">
        <v>486</v>
      </c>
      <c r="I15" s="87"/>
      <c r="J15" s="87"/>
      <c r="K15" s="87">
        <v>12000</v>
      </c>
      <c r="L15" s="87">
        <v>8000</v>
      </c>
      <c r="M15" s="87"/>
      <c r="N15" s="87"/>
      <c r="O15" s="87"/>
      <c r="P15" s="87"/>
      <c r="Q15" s="87">
        <f t="shared" si="3"/>
        <v>20000</v>
      </c>
    </row>
    <row r="16" spans="2:19" ht="47.25" x14ac:dyDescent="0.2">
      <c r="B16" s="94"/>
      <c r="C16" s="54"/>
      <c r="D16" s="60">
        <v>1.1000000000000001</v>
      </c>
      <c r="E16" s="123" t="s">
        <v>364</v>
      </c>
      <c r="F16" s="19">
        <v>6</v>
      </c>
      <c r="G16" s="20" t="s">
        <v>365</v>
      </c>
      <c r="H16" s="143" t="s">
        <v>486</v>
      </c>
      <c r="I16" s="27"/>
      <c r="J16" s="27"/>
      <c r="K16" s="27"/>
      <c r="L16" s="27">
        <v>25586</v>
      </c>
      <c r="M16" s="27"/>
      <c r="N16" s="27">
        <v>2000</v>
      </c>
      <c r="O16" s="27"/>
      <c r="P16" s="27"/>
      <c r="Q16" s="27">
        <f t="shared" si="3"/>
        <v>27586</v>
      </c>
    </row>
    <row r="17" spans="2:17" ht="47.25" x14ac:dyDescent="0.2">
      <c r="B17" s="94"/>
      <c r="C17" s="54"/>
      <c r="D17" s="60">
        <v>1.1100000000000001</v>
      </c>
      <c r="E17" s="123" t="s">
        <v>368</v>
      </c>
      <c r="F17" s="19">
        <v>6</v>
      </c>
      <c r="G17" s="20" t="s">
        <v>384</v>
      </c>
      <c r="H17" s="143" t="s">
        <v>486</v>
      </c>
      <c r="I17" s="27"/>
      <c r="J17" s="27"/>
      <c r="K17" s="27">
        <v>22000</v>
      </c>
      <c r="L17" s="27">
        <v>8000</v>
      </c>
      <c r="M17" s="27"/>
      <c r="N17" s="27"/>
      <c r="O17" s="27"/>
      <c r="P17" s="27"/>
      <c r="Q17" s="27">
        <f t="shared" si="3"/>
        <v>30000</v>
      </c>
    </row>
    <row r="18" spans="2:17" ht="17.25" customHeight="1" x14ac:dyDescent="0.2">
      <c r="B18" s="94"/>
      <c r="C18" s="38" t="s">
        <v>50</v>
      </c>
      <c r="D18" s="791" t="s">
        <v>57</v>
      </c>
      <c r="E18" s="96"/>
      <c r="F18" s="792"/>
      <c r="G18" s="23"/>
      <c r="H18" s="64"/>
      <c r="I18" s="90">
        <f>SUM(I19:I25)</f>
        <v>0</v>
      </c>
      <c r="J18" s="90">
        <f t="shared" ref="J18:Q18" si="4">SUM(J19:J25)</f>
        <v>30600</v>
      </c>
      <c r="K18" s="90">
        <f t="shared" si="4"/>
        <v>5000</v>
      </c>
      <c r="L18" s="90">
        <f t="shared" si="4"/>
        <v>45400</v>
      </c>
      <c r="M18" s="90">
        <f t="shared" si="4"/>
        <v>0</v>
      </c>
      <c r="N18" s="90">
        <f t="shared" si="4"/>
        <v>0</v>
      </c>
      <c r="O18" s="90">
        <f t="shared" si="4"/>
        <v>0</v>
      </c>
      <c r="P18" s="90">
        <f t="shared" si="4"/>
        <v>0</v>
      </c>
      <c r="Q18" s="90">
        <f t="shared" si="4"/>
        <v>81000</v>
      </c>
    </row>
    <row r="19" spans="2:17" ht="49.5" customHeight="1" x14ac:dyDescent="0.2">
      <c r="B19" s="94"/>
      <c r="C19" s="54"/>
      <c r="D19" s="47">
        <v>2.1</v>
      </c>
      <c r="E19" s="97" t="s">
        <v>1100</v>
      </c>
      <c r="F19" s="15">
        <v>1</v>
      </c>
      <c r="G19" s="16" t="s">
        <v>361</v>
      </c>
      <c r="H19" s="16" t="s">
        <v>947</v>
      </c>
      <c r="I19" s="91"/>
      <c r="J19" s="91">
        <v>9000</v>
      </c>
      <c r="K19" s="91"/>
      <c r="L19" s="91">
        <v>1000</v>
      </c>
      <c r="M19" s="27"/>
      <c r="N19" s="27"/>
      <c r="O19" s="27"/>
      <c r="P19" s="27"/>
      <c r="Q19" s="27">
        <f>SUM(I19:P19)</f>
        <v>10000</v>
      </c>
    </row>
    <row r="20" spans="2:17" ht="50.25" customHeight="1" x14ac:dyDescent="0.2">
      <c r="B20" s="94"/>
      <c r="C20" s="54"/>
      <c r="D20" s="47">
        <v>2.2000000000000002</v>
      </c>
      <c r="E20" s="123" t="s">
        <v>1985</v>
      </c>
      <c r="F20" s="19">
        <v>1</v>
      </c>
      <c r="G20" s="20" t="s">
        <v>359</v>
      </c>
      <c r="H20" s="143" t="s">
        <v>948</v>
      </c>
      <c r="I20" s="27"/>
      <c r="J20" s="27"/>
      <c r="K20" s="27"/>
      <c r="L20" s="27">
        <v>15000</v>
      </c>
      <c r="M20" s="27"/>
      <c r="N20" s="27"/>
      <c r="O20" s="27"/>
      <c r="P20" s="27"/>
      <c r="Q20" s="27">
        <f t="shared" ref="Q20:Q25" si="5">SUM(I20:P20)</f>
        <v>15000</v>
      </c>
    </row>
    <row r="21" spans="2:17" ht="64.5" customHeight="1" x14ac:dyDescent="0.2">
      <c r="B21" s="94"/>
      <c r="C21" s="54"/>
      <c r="D21" s="47">
        <v>2.2999999999999998</v>
      </c>
      <c r="E21" s="123" t="s">
        <v>949</v>
      </c>
      <c r="F21" s="19">
        <v>1</v>
      </c>
      <c r="G21" s="20" t="s">
        <v>367</v>
      </c>
      <c r="H21" s="16" t="s">
        <v>950</v>
      </c>
      <c r="I21" s="27"/>
      <c r="J21" s="27">
        <v>7200</v>
      </c>
      <c r="K21" s="27"/>
      <c r="L21" s="27">
        <v>2800</v>
      </c>
      <c r="M21" s="27"/>
      <c r="N21" s="27"/>
      <c r="O21" s="27"/>
      <c r="P21" s="27"/>
      <c r="Q21" s="27">
        <f t="shared" si="5"/>
        <v>10000</v>
      </c>
    </row>
    <row r="22" spans="2:17" ht="47.25" x14ac:dyDescent="0.2">
      <c r="B22" s="94"/>
      <c r="C22" s="54"/>
      <c r="D22" s="47">
        <v>2.4</v>
      </c>
      <c r="E22" s="123" t="s">
        <v>371</v>
      </c>
      <c r="F22" s="19">
        <v>1</v>
      </c>
      <c r="G22" s="20" t="s">
        <v>367</v>
      </c>
      <c r="H22" s="144" t="s">
        <v>951</v>
      </c>
      <c r="I22" s="27"/>
      <c r="J22" s="27"/>
      <c r="K22" s="27"/>
      <c r="L22" s="27">
        <v>10000</v>
      </c>
      <c r="M22" s="27"/>
      <c r="N22" s="27"/>
      <c r="O22" s="27"/>
      <c r="P22" s="27"/>
      <c r="Q22" s="27">
        <f t="shared" si="5"/>
        <v>10000</v>
      </c>
    </row>
    <row r="23" spans="2:17" ht="47.25" x14ac:dyDescent="0.2">
      <c r="B23" s="94"/>
      <c r="C23" s="54"/>
      <c r="D23" s="47">
        <v>2.5</v>
      </c>
      <c r="E23" s="151" t="s">
        <v>952</v>
      </c>
      <c r="F23" s="19">
        <v>1</v>
      </c>
      <c r="G23" s="20" t="s">
        <v>367</v>
      </c>
      <c r="H23" s="143" t="s">
        <v>953</v>
      </c>
      <c r="I23" s="27"/>
      <c r="J23" s="27">
        <v>14400</v>
      </c>
      <c r="K23" s="27"/>
      <c r="L23" s="27">
        <v>5600</v>
      </c>
      <c r="M23" s="27"/>
      <c r="N23" s="27"/>
      <c r="O23" s="27"/>
      <c r="P23" s="27"/>
      <c r="Q23" s="27">
        <f t="shared" si="5"/>
        <v>20000</v>
      </c>
    </row>
    <row r="24" spans="2:17" ht="33.75" customHeight="1" x14ac:dyDescent="0.2">
      <c r="B24" s="95"/>
      <c r="C24" s="54"/>
      <c r="D24" s="47">
        <v>2.6</v>
      </c>
      <c r="E24" s="104" t="s">
        <v>1099</v>
      </c>
      <c r="F24" s="85">
        <v>1</v>
      </c>
      <c r="G24" s="105" t="s">
        <v>1708</v>
      </c>
      <c r="H24" s="139" t="s">
        <v>777</v>
      </c>
      <c r="I24" s="106"/>
      <c r="J24" s="106"/>
      <c r="K24" s="106"/>
      <c r="L24" s="106">
        <v>1000</v>
      </c>
      <c r="M24" s="27"/>
      <c r="N24" s="27"/>
      <c r="O24" s="27"/>
      <c r="P24" s="27"/>
      <c r="Q24" s="27">
        <f t="shared" si="5"/>
        <v>1000</v>
      </c>
    </row>
    <row r="25" spans="2:17" ht="47.25" x14ac:dyDescent="0.2">
      <c r="B25" s="94"/>
      <c r="C25" s="76"/>
      <c r="D25" s="75">
        <v>2.7</v>
      </c>
      <c r="E25" s="37" t="s">
        <v>954</v>
      </c>
      <c r="F25" s="88">
        <v>1</v>
      </c>
      <c r="G25" s="124" t="s">
        <v>384</v>
      </c>
      <c r="H25" s="689" t="s">
        <v>854</v>
      </c>
      <c r="I25" s="87"/>
      <c r="J25" s="87"/>
      <c r="K25" s="87">
        <v>5000</v>
      </c>
      <c r="L25" s="87">
        <v>10000</v>
      </c>
      <c r="M25" s="87"/>
      <c r="N25" s="87"/>
      <c r="O25" s="87"/>
      <c r="P25" s="87"/>
      <c r="Q25" s="87">
        <f t="shared" si="5"/>
        <v>15000</v>
      </c>
    </row>
    <row r="26" spans="2:17" x14ac:dyDescent="0.2">
      <c r="B26" s="94"/>
      <c r="C26" s="38" t="s">
        <v>51</v>
      </c>
      <c r="D26" s="30" t="s">
        <v>174</v>
      </c>
      <c r="E26" s="96"/>
      <c r="F26" s="792"/>
      <c r="G26" s="23"/>
      <c r="H26" s="64"/>
      <c r="I26" s="90">
        <f>SUM(I27:I29)</f>
        <v>0</v>
      </c>
      <c r="J26" s="90">
        <f t="shared" ref="J26:Q26" si="6">SUM(J27:J29)</f>
        <v>40000</v>
      </c>
      <c r="K26" s="90">
        <f t="shared" si="6"/>
        <v>14000</v>
      </c>
      <c r="L26" s="90">
        <f t="shared" si="6"/>
        <v>110000</v>
      </c>
      <c r="M26" s="90">
        <f t="shared" si="6"/>
        <v>0</v>
      </c>
      <c r="N26" s="90">
        <f t="shared" si="6"/>
        <v>0</v>
      </c>
      <c r="O26" s="90">
        <f t="shared" si="6"/>
        <v>0</v>
      </c>
      <c r="P26" s="90">
        <f t="shared" si="6"/>
        <v>0</v>
      </c>
      <c r="Q26" s="90">
        <f t="shared" si="6"/>
        <v>164000</v>
      </c>
    </row>
    <row r="27" spans="2:17" ht="31.5" x14ac:dyDescent="0.2">
      <c r="B27" s="94"/>
      <c r="C27" s="54"/>
      <c r="D27" s="47">
        <v>3.1</v>
      </c>
      <c r="E27" s="123" t="s">
        <v>955</v>
      </c>
      <c r="F27" s="19">
        <v>4</v>
      </c>
      <c r="G27" s="20" t="s">
        <v>98</v>
      </c>
      <c r="H27" s="143" t="s">
        <v>486</v>
      </c>
      <c r="I27" s="27"/>
      <c r="J27" s="27"/>
      <c r="K27" s="27"/>
      <c r="L27" s="27">
        <v>50000</v>
      </c>
      <c r="M27" s="27"/>
      <c r="N27" s="27"/>
      <c r="O27" s="27"/>
      <c r="P27" s="27"/>
      <c r="Q27" s="27">
        <f>SUM(I27:P27)</f>
        <v>50000</v>
      </c>
    </row>
    <row r="28" spans="2:17" ht="31.5" x14ac:dyDescent="0.2">
      <c r="B28" s="94"/>
      <c r="C28" s="54"/>
      <c r="D28" s="47">
        <v>3.2</v>
      </c>
      <c r="E28" s="151" t="s">
        <v>956</v>
      </c>
      <c r="F28" s="19">
        <v>4</v>
      </c>
      <c r="G28" s="20" t="s">
        <v>98</v>
      </c>
      <c r="H28" s="143" t="s">
        <v>486</v>
      </c>
      <c r="I28" s="27"/>
      <c r="J28" s="27">
        <v>40000</v>
      </c>
      <c r="K28" s="27"/>
      <c r="L28" s="27">
        <v>60000</v>
      </c>
      <c r="M28" s="27"/>
      <c r="N28" s="27"/>
      <c r="O28" s="27"/>
      <c r="P28" s="27"/>
      <c r="Q28" s="27">
        <f t="shared" ref="Q28:Q29" si="7">SUM(I28:P28)</f>
        <v>100000</v>
      </c>
    </row>
    <row r="29" spans="2:17" ht="81.75" customHeight="1" x14ac:dyDescent="0.2">
      <c r="B29" s="94"/>
      <c r="C29" s="54"/>
      <c r="D29" s="47">
        <v>3.3</v>
      </c>
      <c r="E29" s="123" t="s">
        <v>957</v>
      </c>
      <c r="F29" s="19">
        <v>4</v>
      </c>
      <c r="G29" s="20" t="s">
        <v>118</v>
      </c>
      <c r="H29" s="143" t="s">
        <v>486</v>
      </c>
      <c r="I29" s="27"/>
      <c r="J29" s="27"/>
      <c r="K29" s="27">
        <v>14000</v>
      </c>
      <c r="L29" s="27"/>
      <c r="M29" s="27"/>
      <c r="N29" s="27"/>
      <c r="O29" s="27"/>
      <c r="P29" s="27"/>
      <c r="Q29" s="27">
        <f t="shared" si="7"/>
        <v>14000</v>
      </c>
    </row>
    <row r="30" spans="2:17" x14ac:dyDescent="0.2">
      <c r="B30" s="94"/>
      <c r="C30" s="38" t="s">
        <v>52</v>
      </c>
      <c r="D30" s="30" t="s">
        <v>6</v>
      </c>
      <c r="E30" s="96"/>
      <c r="F30" s="792"/>
      <c r="G30" s="23"/>
      <c r="H30" s="64"/>
      <c r="I30" s="90">
        <f>SUM(I31:I32)</f>
        <v>0</v>
      </c>
      <c r="J30" s="90">
        <f t="shared" ref="J30:Q30" si="8">SUM(J31:J32)</f>
        <v>0</v>
      </c>
      <c r="K30" s="90">
        <f t="shared" si="8"/>
        <v>0</v>
      </c>
      <c r="L30" s="90">
        <f t="shared" si="8"/>
        <v>195911</v>
      </c>
      <c r="M30" s="90">
        <f t="shared" si="8"/>
        <v>50000</v>
      </c>
      <c r="N30" s="90">
        <f t="shared" si="8"/>
        <v>0</v>
      </c>
      <c r="O30" s="90">
        <f t="shared" si="8"/>
        <v>0</v>
      </c>
      <c r="P30" s="90">
        <f t="shared" si="8"/>
        <v>0</v>
      </c>
      <c r="Q30" s="90">
        <f t="shared" si="8"/>
        <v>245911</v>
      </c>
    </row>
    <row r="31" spans="2:17" ht="63" x14ac:dyDescent="0.2">
      <c r="B31" s="94"/>
      <c r="C31" s="54"/>
      <c r="D31" s="47">
        <v>4.0999999999999996</v>
      </c>
      <c r="E31" s="123" t="s">
        <v>374</v>
      </c>
      <c r="F31" s="19">
        <v>4</v>
      </c>
      <c r="G31" s="20" t="s">
        <v>367</v>
      </c>
      <c r="H31" s="143" t="s">
        <v>486</v>
      </c>
      <c r="I31" s="27"/>
      <c r="J31" s="27"/>
      <c r="K31" s="27"/>
      <c r="L31" s="27">
        <v>126299</v>
      </c>
      <c r="M31" s="27">
        <v>50000</v>
      </c>
      <c r="N31" s="27"/>
      <c r="O31" s="27"/>
      <c r="P31" s="27"/>
      <c r="Q31" s="27">
        <f>SUM(I31:P31)</f>
        <v>176299</v>
      </c>
    </row>
    <row r="32" spans="2:17" ht="63" x14ac:dyDescent="0.2">
      <c r="B32" s="94"/>
      <c r="C32" s="54"/>
      <c r="D32" s="47">
        <v>4.2</v>
      </c>
      <c r="E32" s="104" t="s">
        <v>958</v>
      </c>
      <c r="F32" s="85">
        <v>4</v>
      </c>
      <c r="G32" s="105" t="s">
        <v>116</v>
      </c>
      <c r="H32" s="143" t="s">
        <v>486</v>
      </c>
      <c r="I32" s="106"/>
      <c r="J32" s="106"/>
      <c r="K32" s="106"/>
      <c r="L32" s="106">
        <v>69612</v>
      </c>
      <c r="M32" s="27"/>
      <c r="N32" s="27"/>
      <c r="O32" s="27"/>
      <c r="P32" s="27"/>
      <c r="Q32" s="27">
        <f>SUM(I32:P32)</f>
        <v>69612</v>
      </c>
    </row>
    <row r="33" spans="2:17" x14ac:dyDescent="0.2">
      <c r="B33" s="94"/>
      <c r="C33" s="793" t="s">
        <v>53</v>
      </c>
      <c r="D33" s="794" t="s">
        <v>7</v>
      </c>
      <c r="E33" s="795"/>
      <c r="F33" s="792"/>
      <c r="G33" s="23"/>
      <c r="H33" s="64"/>
      <c r="I33" s="90">
        <f>SUM(I34:I46)</f>
        <v>0</v>
      </c>
      <c r="J33" s="90">
        <f t="shared" ref="J33:P33" si="9">SUM(J34:J46)</f>
        <v>3600</v>
      </c>
      <c r="K33" s="90">
        <f t="shared" si="9"/>
        <v>6000</v>
      </c>
      <c r="L33" s="90">
        <f t="shared" si="9"/>
        <v>152400</v>
      </c>
      <c r="M33" s="90">
        <f t="shared" si="9"/>
        <v>0</v>
      </c>
      <c r="N33" s="90">
        <f t="shared" si="9"/>
        <v>0</v>
      </c>
      <c r="O33" s="90">
        <f t="shared" si="9"/>
        <v>0</v>
      </c>
      <c r="P33" s="90">
        <f t="shared" si="9"/>
        <v>0</v>
      </c>
      <c r="Q33" s="90">
        <f>SUM(Q34:Q46)</f>
        <v>162000</v>
      </c>
    </row>
    <row r="34" spans="2:17" ht="31.5" x14ac:dyDescent="0.2">
      <c r="B34" s="94"/>
      <c r="C34" s="54"/>
      <c r="D34" s="47">
        <v>5.0999999999999996</v>
      </c>
      <c r="E34" s="123" t="s">
        <v>110</v>
      </c>
      <c r="F34" s="19">
        <v>1</v>
      </c>
      <c r="G34" s="20" t="s">
        <v>98</v>
      </c>
      <c r="H34" s="143" t="s">
        <v>486</v>
      </c>
      <c r="I34" s="27"/>
      <c r="J34" s="27"/>
      <c r="K34" s="27"/>
      <c r="L34" s="27">
        <v>50000</v>
      </c>
      <c r="M34" s="27"/>
      <c r="N34" s="27"/>
      <c r="O34" s="27"/>
      <c r="P34" s="27"/>
      <c r="Q34" s="27">
        <f>SUM(I34:P34)</f>
        <v>50000</v>
      </c>
    </row>
    <row r="35" spans="2:17" ht="47.25" x14ac:dyDescent="0.2">
      <c r="B35" s="95"/>
      <c r="C35" s="54"/>
      <c r="D35" s="47">
        <v>5.2</v>
      </c>
      <c r="E35" s="123" t="s">
        <v>376</v>
      </c>
      <c r="F35" s="19">
        <v>1</v>
      </c>
      <c r="G35" s="20" t="s">
        <v>118</v>
      </c>
      <c r="H35" s="145" t="s">
        <v>781</v>
      </c>
      <c r="I35" s="27"/>
      <c r="J35" s="27"/>
      <c r="K35" s="27"/>
      <c r="L35" s="27">
        <v>5000</v>
      </c>
      <c r="M35" s="27"/>
      <c r="N35" s="27"/>
      <c r="O35" s="27"/>
      <c r="P35" s="27"/>
      <c r="Q35" s="27">
        <f t="shared" ref="Q35:Q46" si="10">SUM(I35:P35)</f>
        <v>5000</v>
      </c>
    </row>
    <row r="36" spans="2:17" ht="31.5" x14ac:dyDescent="0.2">
      <c r="B36" s="94"/>
      <c r="C36" s="76"/>
      <c r="D36" s="75">
        <v>5.3</v>
      </c>
      <c r="E36" s="37" t="s">
        <v>959</v>
      </c>
      <c r="F36" s="88">
        <v>1</v>
      </c>
      <c r="G36" s="124" t="s">
        <v>118</v>
      </c>
      <c r="H36" s="634" t="s">
        <v>486</v>
      </c>
      <c r="I36" s="87"/>
      <c r="J36" s="87"/>
      <c r="K36" s="87"/>
      <c r="L36" s="87">
        <v>25000</v>
      </c>
      <c r="M36" s="87"/>
      <c r="N36" s="87"/>
      <c r="O36" s="87"/>
      <c r="P36" s="87"/>
      <c r="Q36" s="87">
        <f t="shared" si="10"/>
        <v>25000</v>
      </c>
    </row>
    <row r="37" spans="2:17" ht="51" customHeight="1" x14ac:dyDescent="0.2">
      <c r="B37" s="94"/>
      <c r="C37" s="54"/>
      <c r="D37" s="47">
        <v>5.4</v>
      </c>
      <c r="E37" s="111" t="s">
        <v>960</v>
      </c>
      <c r="F37" s="19">
        <v>1</v>
      </c>
      <c r="G37" s="20" t="s">
        <v>366</v>
      </c>
      <c r="H37" s="145" t="s">
        <v>961</v>
      </c>
      <c r="I37" s="91"/>
      <c r="J37" s="91"/>
      <c r="K37" s="91"/>
      <c r="L37" s="91">
        <v>2000</v>
      </c>
      <c r="M37" s="27"/>
      <c r="N37" s="27"/>
      <c r="O37" s="27"/>
      <c r="P37" s="27"/>
      <c r="Q37" s="27">
        <f t="shared" si="10"/>
        <v>2000</v>
      </c>
    </row>
    <row r="38" spans="2:17" ht="47.25" x14ac:dyDescent="0.2">
      <c r="B38" s="94"/>
      <c r="C38" s="54"/>
      <c r="D38" s="47">
        <v>5.5</v>
      </c>
      <c r="E38" s="123" t="s">
        <v>456</v>
      </c>
      <c r="F38" s="19">
        <v>1</v>
      </c>
      <c r="G38" s="20" t="s">
        <v>363</v>
      </c>
      <c r="H38" s="143" t="s">
        <v>486</v>
      </c>
      <c r="I38" s="27"/>
      <c r="J38" s="27"/>
      <c r="K38" s="27"/>
      <c r="L38" s="27">
        <v>10000</v>
      </c>
      <c r="M38" s="27"/>
      <c r="N38" s="27"/>
      <c r="O38" s="27"/>
      <c r="P38" s="27"/>
      <c r="Q38" s="27">
        <f t="shared" si="10"/>
        <v>10000</v>
      </c>
    </row>
    <row r="39" spans="2:17" ht="31.5" x14ac:dyDescent="0.2">
      <c r="B39" s="94"/>
      <c r="C39" s="54"/>
      <c r="D39" s="47">
        <v>5.6</v>
      </c>
      <c r="E39" s="123" t="s">
        <v>1101</v>
      </c>
      <c r="F39" s="19">
        <v>1</v>
      </c>
      <c r="G39" s="20" t="s">
        <v>361</v>
      </c>
      <c r="H39" s="147" t="s">
        <v>962</v>
      </c>
      <c r="I39" s="27"/>
      <c r="J39" s="27"/>
      <c r="K39" s="27"/>
      <c r="L39" s="27">
        <v>5000</v>
      </c>
      <c r="M39" s="27"/>
      <c r="N39" s="27"/>
      <c r="O39" s="27"/>
      <c r="P39" s="27"/>
      <c r="Q39" s="27">
        <f t="shared" si="10"/>
        <v>5000</v>
      </c>
    </row>
    <row r="40" spans="2:17" ht="47.25" x14ac:dyDescent="0.2">
      <c r="B40" s="94"/>
      <c r="C40" s="54"/>
      <c r="D40" s="47">
        <v>5.7</v>
      </c>
      <c r="E40" s="123" t="s">
        <v>963</v>
      </c>
      <c r="F40" s="19">
        <v>1</v>
      </c>
      <c r="G40" s="20" t="s">
        <v>361</v>
      </c>
      <c r="H40" s="147" t="s">
        <v>964</v>
      </c>
      <c r="I40" s="27"/>
      <c r="J40" s="27"/>
      <c r="K40" s="27"/>
      <c r="L40" s="27">
        <v>4000</v>
      </c>
      <c r="M40" s="27"/>
      <c r="N40" s="27"/>
      <c r="O40" s="27"/>
      <c r="P40" s="27"/>
      <c r="Q40" s="27">
        <f t="shared" si="10"/>
        <v>4000</v>
      </c>
    </row>
    <row r="41" spans="2:17" ht="47.25" x14ac:dyDescent="0.2">
      <c r="B41" s="94"/>
      <c r="C41" s="54"/>
      <c r="D41" s="47">
        <v>5.8</v>
      </c>
      <c r="E41" s="123" t="s">
        <v>377</v>
      </c>
      <c r="F41" s="19">
        <v>1</v>
      </c>
      <c r="G41" s="20" t="s">
        <v>420</v>
      </c>
      <c r="H41" s="145" t="s">
        <v>965</v>
      </c>
      <c r="I41" s="27"/>
      <c r="J41" s="27"/>
      <c r="K41" s="27"/>
      <c r="L41" s="27">
        <v>10000</v>
      </c>
      <c r="M41" s="27"/>
      <c r="N41" s="27"/>
      <c r="O41" s="27"/>
      <c r="P41" s="27"/>
      <c r="Q41" s="27">
        <f t="shared" si="10"/>
        <v>10000</v>
      </c>
    </row>
    <row r="42" spans="2:17" ht="47.25" x14ac:dyDescent="0.2">
      <c r="B42" s="94"/>
      <c r="C42" s="54"/>
      <c r="D42" s="47">
        <v>5.9</v>
      </c>
      <c r="E42" s="123" t="s">
        <v>176</v>
      </c>
      <c r="F42" s="19">
        <v>1</v>
      </c>
      <c r="G42" s="20" t="s">
        <v>367</v>
      </c>
      <c r="H42" s="145" t="s">
        <v>966</v>
      </c>
      <c r="I42" s="27"/>
      <c r="J42" s="27"/>
      <c r="K42" s="27"/>
      <c r="L42" s="27">
        <v>20000</v>
      </c>
      <c r="M42" s="27"/>
      <c r="N42" s="27"/>
      <c r="O42" s="27"/>
      <c r="P42" s="27"/>
      <c r="Q42" s="27">
        <f t="shared" si="10"/>
        <v>20000</v>
      </c>
    </row>
    <row r="43" spans="2:17" ht="47.25" x14ac:dyDescent="0.2">
      <c r="B43" s="94"/>
      <c r="C43" s="54"/>
      <c r="D43" s="60">
        <v>5.0999999999999996</v>
      </c>
      <c r="E43" s="123" t="s">
        <v>967</v>
      </c>
      <c r="F43" s="19">
        <v>1</v>
      </c>
      <c r="G43" s="20" t="s">
        <v>367</v>
      </c>
      <c r="H43" s="145" t="s">
        <v>968</v>
      </c>
      <c r="I43" s="27"/>
      <c r="J43" s="27">
        <v>3600</v>
      </c>
      <c r="K43" s="27">
        <v>6000</v>
      </c>
      <c r="L43" s="27">
        <v>400</v>
      </c>
      <c r="M43" s="27"/>
      <c r="N43" s="27"/>
      <c r="O43" s="27"/>
      <c r="P43" s="27"/>
      <c r="Q43" s="27">
        <f t="shared" si="10"/>
        <v>10000</v>
      </c>
    </row>
    <row r="44" spans="2:17" ht="47.25" x14ac:dyDescent="0.2">
      <c r="B44" s="94"/>
      <c r="C44" s="54"/>
      <c r="D44" s="60">
        <v>5.1100000000000003</v>
      </c>
      <c r="E44" s="104" t="s">
        <v>1701</v>
      </c>
      <c r="F44" s="85">
        <v>1</v>
      </c>
      <c r="G44" s="105" t="s">
        <v>116</v>
      </c>
      <c r="H44" s="140" t="s">
        <v>969</v>
      </c>
      <c r="I44" s="106"/>
      <c r="J44" s="106"/>
      <c r="K44" s="106"/>
      <c r="L44" s="106">
        <v>1000</v>
      </c>
      <c r="M44" s="27"/>
      <c r="N44" s="27"/>
      <c r="O44" s="27"/>
      <c r="P44" s="27"/>
      <c r="Q44" s="27">
        <f t="shared" si="10"/>
        <v>1000</v>
      </c>
    </row>
    <row r="45" spans="2:17" ht="47.25" x14ac:dyDescent="0.2">
      <c r="B45" s="95"/>
      <c r="C45" s="54"/>
      <c r="D45" s="60">
        <v>5.12</v>
      </c>
      <c r="E45" s="123" t="s">
        <v>970</v>
      </c>
      <c r="F45" s="19">
        <v>1</v>
      </c>
      <c r="G45" s="20" t="s">
        <v>971</v>
      </c>
      <c r="H45" s="145" t="s">
        <v>972</v>
      </c>
      <c r="I45" s="27"/>
      <c r="J45" s="27"/>
      <c r="K45" s="27"/>
      <c r="L45" s="27">
        <v>10000</v>
      </c>
      <c r="M45" s="27"/>
      <c r="N45" s="27"/>
      <c r="O45" s="27"/>
      <c r="P45" s="27"/>
      <c r="Q45" s="27">
        <f t="shared" si="10"/>
        <v>10000</v>
      </c>
    </row>
    <row r="46" spans="2:17" ht="31.5" x14ac:dyDescent="0.2">
      <c r="B46" s="94"/>
      <c r="C46" s="76"/>
      <c r="D46" s="84">
        <v>5.13</v>
      </c>
      <c r="E46" s="37" t="s">
        <v>973</v>
      </c>
      <c r="F46" s="88">
        <v>1</v>
      </c>
      <c r="G46" s="796" t="s">
        <v>971</v>
      </c>
      <c r="H46" s="227" t="s">
        <v>974</v>
      </c>
      <c r="I46" s="87"/>
      <c r="J46" s="87"/>
      <c r="K46" s="87"/>
      <c r="L46" s="87">
        <v>10000</v>
      </c>
      <c r="M46" s="87"/>
      <c r="N46" s="87"/>
      <c r="O46" s="87"/>
      <c r="P46" s="87"/>
      <c r="Q46" s="87">
        <f t="shared" si="10"/>
        <v>10000</v>
      </c>
    </row>
    <row r="47" spans="2:17" x14ac:dyDescent="0.2">
      <c r="B47" s="94"/>
      <c r="C47" s="38" t="s">
        <v>54</v>
      </c>
      <c r="D47" s="30" t="s">
        <v>70</v>
      </c>
      <c r="E47" s="96"/>
      <c r="F47" s="792"/>
      <c r="G47" s="23"/>
      <c r="H47" s="797"/>
      <c r="I47" s="90">
        <f>SUM(I48:I70)</f>
        <v>0</v>
      </c>
      <c r="J47" s="90">
        <f t="shared" ref="J47:P47" si="11">SUM(J48:J70)</f>
        <v>22680</v>
      </c>
      <c r="K47" s="90">
        <f t="shared" si="11"/>
        <v>155000</v>
      </c>
      <c r="L47" s="90">
        <f t="shared" si="11"/>
        <v>304224</v>
      </c>
      <c r="M47" s="90">
        <f t="shared" si="11"/>
        <v>0</v>
      </c>
      <c r="N47" s="90">
        <f t="shared" si="11"/>
        <v>0</v>
      </c>
      <c r="O47" s="90">
        <f t="shared" si="11"/>
        <v>0</v>
      </c>
      <c r="P47" s="90">
        <f t="shared" si="11"/>
        <v>0</v>
      </c>
      <c r="Q47" s="90">
        <f>SUM(Q48:Q70)</f>
        <v>481904</v>
      </c>
    </row>
    <row r="48" spans="2:17" ht="31.5" x14ac:dyDescent="0.2">
      <c r="B48" s="94"/>
      <c r="C48" s="76"/>
      <c r="D48" s="47">
        <v>6.1</v>
      </c>
      <c r="E48" s="123" t="s">
        <v>385</v>
      </c>
      <c r="F48" s="19">
        <v>1</v>
      </c>
      <c r="G48" s="20" t="s">
        <v>98</v>
      </c>
      <c r="H48" s="145" t="s">
        <v>975</v>
      </c>
      <c r="I48" s="27"/>
      <c r="J48" s="27">
        <v>1000</v>
      </c>
      <c r="K48" s="27">
        <v>27000</v>
      </c>
      <c r="L48" s="27">
        <v>12000</v>
      </c>
      <c r="M48" s="27"/>
      <c r="N48" s="27"/>
      <c r="O48" s="27"/>
      <c r="P48" s="27"/>
      <c r="Q48" s="27">
        <f>SUM(I48:P48)</f>
        <v>40000</v>
      </c>
    </row>
    <row r="49" spans="2:17" ht="47.25" x14ac:dyDescent="0.2">
      <c r="B49" s="94"/>
      <c r="C49" s="54"/>
      <c r="D49" s="47">
        <v>6.2</v>
      </c>
      <c r="E49" s="132" t="s">
        <v>403</v>
      </c>
      <c r="F49" s="19">
        <v>1</v>
      </c>
      <c r="G49" s="20" t="s">
        <v>98</v>
      </c>
      <c r="H49" s="145" t="s">
        <v>976</v>
      </c>
      <c r="I49" s="27"/>
      <c r="J49" s="27">
        <v>1800</v>
      </c>
      <c r="K49" s="27"/>
      <c r="L49" s="27">
        <v>28200</v>
      </c>
      <c r="M49" s="27"/>
      <c r="N49" s="27"/>
      <c r="O49" s="27"/>
      <c r="P49" s="27"/>
      <c r="Q49" s="27">
        <f t="shared" ref="Q49:Q70" si="12">SUM(I49:P49)</f>
        <v>30000</v>
      </c>
    </row>
    <row r="50" spans="2:17" ht="47.25" x14ac:dyDescent="0.2">
      <c r="B50" s="94"/>
      <c r="C50" s="76"/>
      <c r="D50" s="47">
        <v>6.3</v>
      </c>
      <c r="E50" s="649" t="s">
        <v>458</v>
      </c>
      <c r="F50" s="19">
        <v>1</v>
      </c>
      <c r="G50" s="20" t="s">
        <v>118</v>
      </c>
      <c r="H50" s="145" t="s">
        <v>977</v>
      </c>
      <c r="I50" s="27"/>
      <c r="J50" s="27"/>
      <c r="K50" s="27"/>
      <c r="L50" s="27">
        <v>8000</v>
      </c>
      <c r="M50" s="27"/>
      <c r="N50" s="27"/>
      <c r="O50" s="27"/>
      <c r="P50" s="27"/>
      <c r="Q50" s="27">
        <f t="shared" si="12"/>
        <v>8000</v>
      </c>
    </row>
    <row r="51" spans="2:17" ht="51.75" customHeight="1" x14ac:dyDescent="0.2">
      <c r="B51" s="94"/>
      <c r="C51" s="76"/>
      <c r="D51" s="47">
        <v>6.4</v>
      </c>
      <c r="E51" s="798" t="s">
        <v>978</v>
      </c>
      <c r="F51" s="19">
        <v>1</v>
      </c>
      <c r="G51" s="20" t="s">
        <v>366</v>
      </c>
      <c r="H51" s="145" t="s">
        <v>979</v>
      </c>
      <c r="I51" s="91"/>
      <c r="J51" s="91"/>
      <c r="K51" s="91"/>
      <c r="L51" s="91">
        <v>5000</v>
      </c>
      <c r="M51" s="27"/>
      <c r="N51" s="27"/>
      <c r="O51" s="27"/>
      <c r="P51" s="27"/>
      <c r="Q51" s="27">
        <f t="shared" si="12"/>
        <v>5000</v>
      </c>
    </row>
    <row r="52" spans="2:17" ht="47.25" x14ac:dyDescent="0.2">
      <c r="B52" s="94"/>
      <c r="C52" s="76"/>
      <c r="D52" s="47">
        <v>6.5</v>
      </c>
      <c r="E52" s="37" t="s">
        <v>379</v>
      </c>
      <c r="F52" s="19">
        <v>1</v>
      </c>
      <c r="G52" s="20" t="s">
        <v>363</v>
      </c>
      <c r="H52" s="147" t="s">
        <v>980</v>
      </c>
      <c r="I52" s="27"/>
      <c r="J52" s="176"/>
      <c r="K52" s="27"/>
      <c r="L52" s="27">
        <v>5000</v>
      </c>
      <c r="M52" s="27"/>
      <c r="N52" s="27"/>
      <c r="O52" s="27"/>
      <c r="P52" s="27"/>
      <c r="Q52" s="27">
        <f t="shared" si="12"/>
        <v>5000</v>
      </c>
    </row>
    <row r="53" spans="2:17" ht="51" customHeight="1" x14ac:dyDescent="0.2">
      <c r="B53" s="94"/>
      <c r="C53" s="76"/>
      <c r="D53" s="47">
        <v>6.6</v>
      </c>
      <c r="E53" s="37" t="s">
        <v>1702</v>
      </c>
      <c r="F53" s="19">
        <v>1</v>
      </c>
      <c r="G53" s="20" t="s">
        <v>363</v>
      </c>
      <c r="H53" s="145" t="s">
        <v>981</v>
      </c>
      <c r="I53" s="27"/>
      <c r="J53" s="176"/>
      <c r="K53" s="27"/>
      <c r="L53" s="27">
        <v>5000</v>
      </c>
      <c r="M53" s="27"/>
      <c r="N53" s="27"/>
      <c r="O53" s="27"/>
      <c r="P53" s="27"/>
      <c r="Q53" s="27">
        <f t="shared" si="12"/>
        <v>5000</v>
      </c>
    </row>
    <row r="54" spans="2:17" ht="47.25" x14ac:dyDescent="0.2">
      <c r="B54" s="94"/>
      <c r="C54" s="76"/>
      <c r="D54" s="47">
        <v>6.7</v>
      </c>
      <c r="E54" s="37" t="s">
        <v>982</v>
      </c>
      <c r="F54" s="19">
        <v>1</v>
      </c>
      <c r="G54" s="20" t="s">
        <v>363</v>
      </c>
      <c r="H54" s="145" t="s">
        <v>588</v>
      </c>
      <c r="I54" s="27"/>
      <c r="J54" s="106">
        <v>1800</v>
      </c>
      <c r="K54" s="27"/>
      <c r="L54" s="27">
        <v>3200</v>
      </c>
      <c r="M54" s="27"/>
      <c r="N54" s="27"/>
      <c r="O54" s="27"/>
      <c r="P54" s="27"/>
      <c r="Q54" s="27">
        <f t="shared" si="12"/>
        <v>5000</v>
      </c>
    </row>
    <row r="55" spans="2:17" ht="44.25" customHeight="1" x14ac:dyDescent="0.2">
      <c r="B55" s="95"/>
      <c r="C55" s="76"/>
      <c r="D55" s="47">
        <v>6.8</v>
      </c>
      <c r="E55" s="37" t="s">
        <v>99</v>
      </c>
      <c r="F55" s="19">
        <v>1</v>
      </c>
      <c r="G55" s="20" t="s">
        <v>361</v>
      </c>
      <c r="H55" s="143" t="s">
        <v>486</v>
      </c>
      <c r="I55" s="27"/>
      <c r="J55" s="27"/>
      <c r="K55" s="27"/>
      <c r="L55" s="27">
        <v>130704</v>
      </c>
      <c r="M55" s="27"/>
      <c r="N55" s="27"/>
      <c r="O55" s="27"/>
      <c r="P55" s="27"/>
      <c r="Q55" s="27">
        <f t="shared" si="12"/>
        <v>130704</v>
      </c>
    </row>
    <row r="56" spans="2:17" ht="47.25" x14ac:dyDescent="0.2">
      <c r="B56" s="94"/>
      <c r="C56" s="76"/>
      <c r="D56" s="75">
        <v>6.9</v>
      </c>
      <c r="E56" s="799" t="s">
        <v>101</v>
      </c>
      <c r="F56" s="800">
        <v>1</v>
      </c>
      <c r="G56" s="801" t="s">
        <v>361</v>
      </c>
      <c r="H56" s="801" t="s">
        <v>571</v>
      </c>
      <c r="I56" s="802"/>
      <c r="J56" s="802"/>
      <c r="K56" s="802">
        <v>2880</v>
      </c>
      <c r="L56" s="802">
        <v>2120</v>
      </c>
      <c r="M56" s="87"/>
      <c r="N56" s="87"/>
      <c r="O56" s="87"/>
      <c r="P56" s="87"/>
      <c r="Q56" s="87">
        <f t="shared" si="12"/>
        <v>5000</v>
      </c>
    </row>
    <row r="57" spans="2:17" ht="63" x14ac:dyDescent="0.2">
      <c r="B57" s="94"/>
      <c r="C57" s="76"/>
      <c r="D57" s="84">
        <v>6.1</v>
      </c>
      <c r="E57" s="22" t="s">
        <v>178</v>
      </c>
      <c r="F57" s="14">
        <v>1</v>
      </c>
      <c r="G57" s="15" t="s">
        <v>361</v>
      </c>
      <c r="H57" s="204" t="s">
        <v>983</v>
      </c>
      <c r="I57" s="27"/>
      <c r="J57" s="27"/>
      <c r="K57" s="27"/>
      <c r="L57" s="27">
        <v>4000</v>
      </c>
      <c r="M57" s="27"/>
      <c r="N57" s="27"/>
      <c r="O57" s="27"/>
      <c r="P57" s="27"/>
      <c r="Q57" s="27">
        <f t="shared" si="12"/>
        <v>4000</v>
      </c>
    </row>
    <row r="58" spans="2:17" ht="31.5" x14ac:dyDescent="0.2">
      <c r="B58" s="94"/>
      <c r="C58" s="76"/>
      <c r="D58" s="84">
        <v>6.11</v>
      </c>
      <c r="E58" s="803" t="s">
        <v>378</v>
      </c>
      <c r="F58" s="29">
        <v>1</v>
      </c>
      <c r="G58" s="804" t="s">
        <v>361</v>
      </c>
      <c r="H58" s="689" t="s">
        <v>984</v>
      </c>
      <c r="I58" s="87"/>
      <c r="J58" s="692">
        <v>2880</v>
      </c>
      <c r="K58" s="692">
        <v>6800</v>
      </c>
      <c r="L58" s="692">
        <v>5320</v>
      </c>
      <c r="M58" s="692"/>
      <c r="N58" s="692"/>
      <c r="O58" s="692"/>
      <c r="P58" s="692"/>
      <c r="Q58" s="27">
        <f t="shared" si="12"/>
        <v>15000</v>
      </c>
    </row>
    <row r="59" spans="2:17" ht="47.25" x14ac:dyDescent="0.2">
      <c r="B59" s="94"/>
      <c r="C59" s="76"/>
      <c r="D59" s="84">
        <v>6.12</v>
      </c>
      <c r="E59" s="123" t="s">
        <v>985</v>
      </c>
      <c r="F59" s="19">
        <v>1</v>
      </c>
      <c r="G59" s="20" t="s">
        <v>391</v>
      </c>
      <c r="H59" s="145" t="s">
        <v>656</v>
      </c>
      <c r="I59" s="27"/>
      <c r="J59" s="27"/>
      <c r="K59" s="27"/>
      <c r="L59" s="27">
        <v>10000</v>
      </c>
      <c r="M59" s="27"/>
      <c r="N59" s="27"/>
      <c r="O59" s="27"/>
      <c r="P59" s="27"/>
      <c r="Q59" s="27">
        <f t="shared" si="12"/>
        <v>10000</v>
      </c>
    </row>
    <row r="60" spans="2:17" ht="47.25" x14ac:dyDescent="0.2">
      <c r="B60" s="94"/>
      <c r="C60" s="76"/>
      <c r="D60" s="84">
        <v>6.13</v>
      </c>
      <c r="E60" s="123" t="s">
        <v>111</v>
      </c>
      <c r="F60" s="19">
        <v>1</v>
      </c>
      <c r="G60" s="20" t="s">
        <v>367</v>
      </c>
      <c r="H60" s="145" t="s">
        <v>607</v>
      </c>
      <c r="I60" s="27"/>
      <c r="J60" s="27"/>
      <c r="K60" s="27">
        <v>10000</v>
      </c>
      <c r="L60" s="27"/>
      <c r="M60" s="27"/>
      <c r="N60" s="27"/>
      <c r="O60" s="27"/>
      <c r="P60" s="27"/>
      <c r="Q60" s="27">
        <f t="shared" si="12"/>
        <v>10000</v>
      </c>
    </row>
    <row r="61" spans="2:17" ht="47.25" x14ac:dyDescent="0.2">
      <c r="B61" s="94"/>
      <c r="C61" s="76"/>
      <c r="D61" s="84">
        <v>6.14</v>
      </c>
      <c r="E61" s="37" t="s">
        <v>382</v>
      </c>
      <c r="F61" s="19">
        <v>1</v>
      </c>
      <c r="G61" s="20" t="s">
        <v>367</v>
      </c>
      <c r="H61" s="145" t="s">
        <v>986</v>
      </c>
      <c r="I61" s="27"/>
      <c r="J61" s="27"/>
      <c r="K61" s="27"/>
      <c r="L61" s="27">
        <v>10000</v>
      </c>
      <c r="M61" s="27"/>
      <c r="N61" s="27"/>
      <c r="O61" s="27"/>
      <c r="P61" s="27"/>
      <c r="Q61" s="27">
        <f t="shared" si="12"/>
        <v>10000</v>
      </c>
    </row>
    <row r="62" spans="2:17" ht="47.25" x14ac:dyDescent="0.2">
      <c r="B62" s="94"/>
      <c r="C62" s="54"/>
      <c r="D62" s="84">
        <v>6.15</v>
      </c>
      <c r="E62" s="22" t="s">
        <v>380</v>
      </c>
      <c r="F62" s="19">
        <v>1</v>
      </c>
      <c r="G62" s="20" t="s">
        <v>365</v>
      </c>
      <c r="H62" s="145" t="s">
        <v>987</v>
      </c>
      <c r="I62" s="27"/>
      <c r="J62" s="27"/>
      <c r="K62" s="27">
        <v>4320</v>
      </c>
      <c r="L62" s="27">
        <v>680</v>
      </c>
      <c r="M62" s="27"/>
      <c r="N62" s="27"/>
      <c r="O62" s="27"/>
      <c r="P62" s="27"/>
      <c r="Q62" s="27">
        <f t="shared" si="12"/>
        <v>5000</v>
      </c>
    </row>
    <row r="63" spans="2:17" ht="47.25" x14ac:dyDescent="0.2">
      <c r="B63" s="94"/>
      <c r="C63" s="76"/>
      <c r="D63" s="84">
        <v>6.16</v>
      </c>
      <c r="E63" s="37" t="s">
        <v>381</v>
      </c>
      <c r="F63" s="19">
        <v>1</v>
      </c>
      <c r="G63" s="20" t="s">
        <v>365</v>
      </c>
      <c r="H63" s="145" t="s">
        <v>781</v>
      </c>
      <c r="I63" s="27"/>
      <c r="J63" s="27"/>
      <c r="K63" s="27"/>
      <c r="L63" s="27">
        <v>5000</v>
      </c>
      <c r="M63" s="27"/>
      <c r="N63" s="27"/>
      <c r="O63" s="27"/>
      <c r="P63" s="27"/>
      <c r="Q63" s="27">
        <f t="shared" si="12"/>
        <v>5000</v>
      </c>
    </row>
    <row r="64" spans="2:17" ht="47.25" x14ac:dyDescent="0.2">
      <c r="B64" s="95"/>
      <c r="C64" s="76"/>
      <c r="D64" s="84">
        <v>6.17</v>
      </c>
      <c r="E64" s="123" t="s">
        <v>383</v>
      </c>
      <c r="F64" s="19">
        <v>3</v>
      </c>
      <c r="G64" s="20" t="s">
        <v>384</v>
      </c>
      <c r="H64" s="145" t="s">
        <v>988</v>
      </c>
      <c r="I64" s="27"/>
      <c r="J64" s="27"/>
      <c r="K64" s="27">
        <v>23000</v>
      </c>
      <c r="L64" s="27">
        <v>12000</v>
      </c>
      <c r="M64" s="27"/>
      <c r="N64" s="27"/>
      <c r="O64" s="27"/>
      <c r="P64" s="27"/>
      <c r="Q64" s="27">
        <f t="shared" si="12"/>
        <v>35000</v>
      </c>
    </row>
    <row r="65" spans="2:17" ht="47.25" x14ac:dyDescent="0.2">
      <c r="B65" s="94"/>
      <c r="C65" s="76"/>
      <c r="D65" s="84">
        <v>6.1800000000000104</v>
      </c>
      <c r="E65" s="37" t="s">
        <v>392</v>
      </c>
      <c r="F65" s="88">
        <v>1</v>
      </c>
      <c r="G65" s="124" t="s">
        <v>367</v>
      </c>
      <c r="H65" s="698" t="s">
        <v>989</v>
      </c>
      <c r="I65" s="87"/>
      <c r="J65" s="87"/>
      <c r="K65" s="87"/>
      <c r="L65" s="87">
        <v>30000</v>
      </c>
      <c r="M65" s="87"/>
      <c r="N65" s="87"/>
      <c r="O65" s="87"/>
      <c r="P65" s="87"/>
      <c r="Q65" s="87">
        <f t="shared" si="12"/>
        <v>30000</v>
      </c>
    </row>
    <row r="66" spans="2:17" ht="47.25" x14ac:dyDescent="0.2">
      <c r="B66" s="94"/>
      <c r="C66" s="54"/>
      <c r="D66" s="84">
        <v>6.1900000000000102</v>
      </c>
      <c r="E66" s="37" t="s">
        <v>393</v>
      </c>
      <c r="F66" s="19">
        <v>1</v>
      </c>
      <c r="G66" s="20" t="s">
        <v>367</v>
      </c>
      <c r="H66" s="143" t="s">
        <v>486</v>
      </c>
      <c r="I66" s="27"/>
      <c r="J66" s="27">
        <v>6200</v>
      </c>
      <c r="K66" s="27">
        <v>3800</v>
      </c>
      <c r="L66" s="27"/>
      <c r="M66" s="27"/>
      <c r="N66" s="27"/>
      <c r="O66" s="27"/>
      <c r="P66" s="27"/>
      <c r="Q66" s="27">
        <f t="shared" si="12"/>
        <v>10000</v>
      </c>
    </row>
    <row r="67" spans="2:17" ht="47.25" x14ac:dyDescent="0.2">
      <c r="B67" s="94"/>
      <c r="C67" s="54"/>
      <c r="D67" s="84">
        <v>6.2000000000000099</v>
      </c>
      <c r="E67" s="111" t="s">
        <v>990</v>
      </c>
      <c r="F67" s="14">
        <v>1</v>
      </c>
      <c r="G67" s="20" t="s">
        <v>366</v>
      </c>
      <c r="H67" s="145" t="s">
        <v>493</v>
      </c>
      <c r="I67" s="91"/>
      <c r="J67" s="91"/>
      <c r="K67" s="91"/>
      <c r="L67" s="91">
        <v>10000</v>
      </c>
      <c r="M67" s="27"/>
      <c r="N67" s="27"/>
      <c r="O67" s="27"/>
      <c r="P67" s="27"/>
      <c r="Q67" s="27">
        <f t="shared" si="12"/>
        <v>10000</v>
      </c>
    </row>
    <row r="68" spans="2:17" ht="47.25" x14ac:dyDescent="0.2">
      <c r="B68" s="94"/>
      <c r="C68" s="54"/>
      <c r="D68" s="84">
        <v>6.2100000000000097</v>
      </c>
      <c r="E68" s="123" t="s">
        <v>397</v>
      </c>
      <c r="F68" s="19">
        <v>1</v>
      </c>
      <c r="G68" s="20" t="s">
        <v>363</v>
      </c>
      <c r="H68" s="145" t="s">
        <v>991</v>
      </c>
      <c r="I68" s="27"/>
      <c r="J68" s="27"/>
      <c r="K68" s="27"/>
      <c r="L68" s="27">
        <v>10000</v>
      </c>
      <c r="M68" s="27"/>
      <c r="N68" s="27"/>
      <c r="O68" s="27"/>
      <c r="P68" s="27"/>
      <c r="Q68" s="27">
        <f t="shared" si="12"/>
        <v>10000</v>
      </c>
    </row>
    <row r="69" spans="2:17" ht="47.25" x14ac:dyDescent="0.2">
      <c r="B69" s="94"/>
      <c r="C69" s="54"/>
      <c r="D69" s="84">
        <v>6.2200000000000104</v>
      </c>
      <c r="E69" s="104" t="s">
        <v>992</v>
      </c>
      <c r="F69" s="85">
        <v>1</v>
      </c>
      <c r="G69" s="105" t="s">
        <v>116</v>
      </c>
      <c r="H69" s="140" t="s">
        <v>993</v>
      </c>
      <c r="I69" s="106"/>
      <c r="J69" s="106"/>
      <c r="K69" s="106">
        <v>59200</v>
      </c>
      <c r="L69" s="106"/>
      <c r="M69" s="27"/>
      <c r="N69" s="27"/>
      <c r="O69" s="27"/>
      <c r="P69" s="27"/>
      <c r="Q69" s="27">
        <f t="shared" si="12"/>
        <v>59200</v>
      </c>
    </row>
    <row r="70" spans="2:17" ht="47.25" x14ac:dyDescent="0.2">
      <c r="B70" s="94"/>
      <c r="C70" s="54"/>
      <c r="D70" s="84">
        <v>6.2300000000000102</v>
      </c>
      <c r="E70" s="123" t="s">
        <v>395</v>
      </c>
      <c r="F70" s="19">
        <v>1</v>
      </c>
      <c r="G70" s="20" t="s">
        <v>384</v>
      </c>
      <c r="H70" s="145" t="s">
        <v>994</v>
      </c>
      <c r="I70" s="27"/>
      <c r="J70" s="27">
        <v>9000</v>
      </c>
      <c r="K70" s="27">
        <v>18000</v>
      </c>
      <c r="L70" s="27">
        <v>8000</v>
      </c>
      <c r="M70" s="27"/>
      <c r="N70" s="27"/>
      <c r="O70" s="27"/>
      <c r="P70" s="27"/>
      <c r="Q70" s="27">
        <f t="shared" si="12"/>
        <v>35000</v>
      </c>
    </row>
    <row r="71" spans="2:17" x14ac:dyDescent="0.2">
      <c r="B71" s="94"/>
      <c r="C71" s="38" t="s">
        <v>55</v>
      </c>
      <c r="D71" s="30" t="s">
        <v>165</v>
      </c>
      <c r="E71" s="96"/>
      <c r="F71" s="792"/>
      <c r="G71" s="23"/>
      <c r="H71" s="64"/>
      <c r="I71" s="100">
        <f>SUM(I72:I100)</f>
        <v>0</v>
      </c>
      <c r="J71" s="100">
        <f t="shared" ref="J71:Q71" si="13">SUM(J72:J100)</f>
        <v>78600</v>
      </c>
      <c r="K71" s="100">
        <f t="shared" si="13"/>
        <v>150000</v>
      </c>
      <c r="L71" s="100">
        <f t="shared" si="13"/>
        <v>208400</v>
      </c>
      <c r="M71" s="100">
        <f t="shared" si="13"/>
        <v>0</v>
      </c>
      <c r="N71" s="100">
        <f t="shared" si="13"/>
        <v>0</v>
      </c>
      <c r="O71" s="100">
        <f t="shared" si="13"/>
        <v>0</v>
      </c>
      <c r="P71" s="100">
        <f t="shared" si="13"/>
        <v>0</v>
      </c>
      <c r="Q71" s="100">
        <f t="shared" si="13"/>
        <v>437000</v>
      </c>
    </row>
    <row r="72" spans="2:17" ht="31.5" x14ac:dyDescent="0.2">
      <c r="B72" s="94"/>
      <c r="C72" s="54"/>
      <c r="D72" s="47">
        <v>7.1</v>
      </c>
      <c r="E72" s="123" t="s">
        <v>386</v>
      </c>
      <c r="F72" s="19">
        <v>1</v>
      </c>
      <c r="G72" s="20" t="s">
        <v>98</v>
      </c>
      <c r="H72" s="147" t="s">
        <v>995</v>
      </c>
      <c r="I72" s="27"/>
      <c r="J72" s="27">
        <v>4500</v>
      </c>
      <c r="K72" s="27">
        <v>13800</v>
      </c>
      <c r="L72" s="27">
        <v>1700</v>
      </c>
      <c r="M72" s="27"/>
      <c r="N72" s="27"/>
      <c r="O72" s="27"/>
      <c r="P72" s="27"/>
      <c r="Q72" s="27">
        <f>SUM(I72:P72)</f>
        <v>20000</v>
      </c>
    </row>
    <row r="73" spans="2:17" ht="31.5" x14ac:dyDescent="0.2">
      <c r="B73" s="94"/>
      <c r="C73" s="54"/>
      <c r="D73" s="47">
        <v>7.2</v>
      </c>
      <c r="E73" s="123" t="s">
        <v>398</v>
      </c>
      <c r="F73" s="19">
        <v>1</v>
      </c>
      <c r="G73" s="20" t="s">
        <v>98</v>
      </c>
      <c r="H73" s="145" t="s">
        <v>773</v>
      </c>
      <c r="I73" s="27"/>
      <c r="J73" s="27">
        <v>18000</v>
      </c>
      <c r="K73" s="27"/>
      <c r="L73" s="27">
        <v>2000</v>
      </c>
      <c r="M73" s="27"/>
      <c r="N73" s="27"/>
      <c r="O73" s="27"/>
      <c r="P73" s="27"/>
      <c r="Q73" s="27">
        <f t="shared" ref="Q73:Q100" si="14">SUM(I73:P73)</f>
        <v>20000</v>
      </c>
    </row>
    <row r="74" spans="2:17" ht="81" customHeight="1" x14ac:dyDescent="0.2">
      <c r="B74" s="95"/>
      <c r="C74" s="76"/>
      <c r="D74" s="47">
        <v>7.3</v>
      </c>
      <c r="E74" s="805" t="s">
        <v>996</v>
      </c>
      <c r="F74" s="806">
        <v>1</v>
      </c>
      <c r="G74" s="807" t="s">
        <v>171</v>
      </c>
      <c r="H74" s="808" t="s">
        <v>997</v>
      </c>
      <c r="I74" s="809"/>
      <c r="J74" s="809"/>
      <c r="K74" s="809">
        <v>10000</v>
      </c>
      <c r="L74" s="809">
        <v>20000</v>
      </c>
      <c r="M74" s="27"/>
      <c r="N74" s="27"/>
      <c r="O74" s="27"/>
      <c r="P74" s="27"/>
      <c r="Q74" s="27">
        <f t="shared" si="14"/>
        <v>30000</v>
      </c>
    </row>
    <row r="75" spans="2:17" ht="45.75" customHeight="1" x14ac:dyDescent="0.2">
      <c r="B75" s="94"/>
      <c r="C75" s="76"/>
      <c r="D75" s="75">
        <v>7.4</v>
      </c>
      <c r="E75" s="37" t="s">
        <v>2014</v>
      </c>
      <c r="F75" s="88">
        <v>1</v>
      </c>
      <c r="G75" s="124" t="s">
        <v>361</v>
      </c>
      <c r="H75" s="689" t="s">
        <v>999</v>
      </c>
      <c r="I75" s="692"/>
      <c r="J75" s="692"/>
      <c r="K75" s="692"/>
      <c r="L75" s="692">
        <v>3000</v>
      </c>
      <c r="M75" s="87"/>
      <c r="N75" s="87"/>
      <c r="O75" s="87"/>
      <c r="P75" s="87"/>
      <c r="Q75" s="87">
        <f t="shared" si="14"/>
        <v>3000</v>
      </c>
    </row>
    <row r="76" spans="2:17" ht="45" customHeight="1" x14ac:dyDescent="0.2">
      <c r="B76" s="94"/>
      <c r="C76" s="76"/>
      <c r="D76" s="47">
        <v>7.5</v>
      </c>
      <c r="E76" s="645" t="s">
        <v>1000</v>
      </c>
      <c r="F76" s="19">
        <v>1</v>
      </c>
      <c r="G76" s="20" t="s">
        <v>361</v>
      </c>
      <c r="H76" s="145" t="s">
        <v>1001</v>
      </c>
      <c r="I76" s="77"/>
      <c r="J76" s="77"/>
      <c r="K76" s="77">
        <v>9750</v>
      </c>
      <c r="L76" s="77">
        <v>2250</v>
      </c>
      <c r="M76" s="27"/>
      <c r="N76" s="27"/>
      <c r="O76" s="27"/>
      <c r="P76" s="27"/>
      <c r="Q76" s="27">
        <f t="shared" si="14"/>
        <v>12000</v>
      </c>
    </row>
    <row r="77" spans="2:17" ht="48" customHeight="1" x14ac:dyDescent="0.2">
      <c r="B77" s="94"/>
      <c r="C77" s="76"/>
      <c r="D77" s="47">
        <v>7.6</v>
      </c>
      <c r="E77" s="123" t="s">
        <v>1002</v>
      </c>
      <c r="F77" s="19">
        <v>1</v>
      </c>
      <c r="G77" s="112" t="s">
        <v>971</v>
      </c>
      <c r="H77" s="42" t="s">
        <v>1003</v>
      </c>
      <c r="I77" s="27"/>
      <c r="J77" s="27"/>
      <c r="K77" s="27"/>
      <c r="L77" s="27">
        <v>20000</v>
      </c>
      <c r="M77" s="27"/>
      <c r="N77" s="27"/>
      <c r="O77" s="27"/>
      <c r="P77" s="27"/>
      <c r="Q77" s="27">
        <f t="shared" si="14"/>
        <v>20000</v>
      </c>
    </row>
    <row r="78" spans="2:17" ht="47.25" x14ac:dyDescent="0.2">
      <c r="B78" s="94"/>
      <c r="C78" s="54"/>
      <c r="D78" s="47">
        <v>7.7</v>
      </c>
      <c r="E78" s="123" t="s">
        <v>387</v>
      </c>
      <c r="F78" s="19" t="s">
        <v>117</v>
      </c>
      <c r="G78" s="20" t="s">
        <v>118</v>
      </c>
      <c r="H78" s="145" t="s">
        <v>1004</v>
      </c>
      <c r="I78" s="27"/>
      <c r="J78" s="27">
        <v>3600</v>
      </c>
      <c r="K78" s="27"/>
      <c r="L78" s="27">
        <v>1400</v>
      </c>
      <c r="M78" s="27"/>
      <c r="N78" s="27"/>
      <c r="O78" s="27"/>
      <c r="P78" s="27"/>
      <c r="Q78" s="27">
        <f t="shared" si="14"/>
        <v>5000</v>
      </c>
    </row>
    <row r="79" spans="2:17" ht="47.25" x14ac:dyDescent="0.2">
      <c r="B79" s="94"/>
      <c r="C79" s="54"/>
      <c r="D79" s="47">
        <v>7.8</v>
      </c>
      <c r="E79" s="123" t="s">
        <v>388</v>
      </c>
      <c r="F79" s="19">
        <v>1</v>
      </c>
      <c r="G79" s="20" t="s">
        <v>118</v>
      </c>
      <c r="H79" s="145" t="s">
        <v>1005</v>
      </c>
      <c r="I79" s="27"/>
      <c r="J79" s="27">
        <v>7200</v>
      </c>
      <c r="K79" s="27"/>
      <c r="L79" s="27">
        <v>2800</v>
      </c>
      <c r="M79" s="27"/>
      <c r="N79" s="27"/>
      <c r="O79" s="27"/>
      <c r="P79" s="27"/>
      <c r="Q79" s="27">
        <f t="shared" si="14"/>
        <v>10000</v>
      </c>
    </row>
    <row r="80" spans="2:17" ht="61.5" customHeight="1" x14ac:dyDescent="0.2">
      <c r="B80" s="94"/>
      <c r="C80" s="54"/>
      <c r="D80" s="47">
        <v>7.9</v>
      </c>
      <c r="E80" s="123" t="s">
        <v>389</v>
      </c>
      <c r="F80" s="19" t="s">
        <v>45</v>
      </c>
      <c r="G80" s="20" t="s">
        <v>118</v>
      </c>
      <c r="H80" s="143" t="s">
        <v>1006</v>
      </c>
      <c r="I80" s="27"/>
      <c r="J80" s="27">
        <v>6000</v>
      </c>
      <c r="K80" s="27"/>
      <c r="L80" s="27">
        <v>4000</v>
      </c>
      <c r="M80" s="27"/>
      <c r="N80" s="27"/>
      <c r="O80" s="27"/>
      <c r="P80" s="27"/>
      <c r="Q80" s="27">
        <f t="shared" si="14"/>
        <v>10000</v>
      </c>
    </row>
    <row r="81" spans="2:17" ht="31.5" x14ac:dyDescent="0.2">
      <c r="B81" s="94"/>
      <c r="C81" s="54"/>
      <c r="D81" s="60">
        <v>7.1</v>
      </c>
      <c r="E81" s="123" t="s">
        <v>390</v>
      </c>
      <c r="F81" s="19" t="s">
        <v>42</v>
      </c>
      <c r="G81" s="20" t="s">
        <v>118</v>
      </c>
      <c r="H81" s="145" t="s">
        <v>1007</v>
      </c>
      <c r="I81" s="27"/>
      <c r="J81" s="27">
        <v>3600</v>
      </c>
      <c r="K81" s="27"/>
      <c r="L81" s="27">
        <v>1400</v>
      </c>
      <c r="M81" s="27"/>
      <c r="N81" s="27"/>
      <c r="O81" s="27"/>
      <c r="P81" s="27"/>
      <c r="Q81" s="27">
        <f t="shared" si="14"/>
        <v>5000</v>
      </c>
    </row>
    <row r="82" spans="2:17" ht="78.75" customHeight="1" x14ac:dyDescent="0.2">
      <c r="B82" s="94"/>
      <c r="C82" s="54"/>
      <c r="D82" s="75">
        <v>7.11</v>
      </c>
      <c r="E82" s="810" t="s">
        <v>103</v>
      </c>
      <c r="F82" s="811">
        <v>1</v>
      </c>
      <c r="G82" s="812" t="s">
        <v>171</v>
      </c>
      <c r="H82" s="813" t="s">
        <v>1008</v>
      </c>
      <c r="I82" s="814"/>
      <c r="J82" s="814">
        <v>4200</v>
      </c>
      <c r="K82" s="814">
        <v>64000</v>
      </c>
      <c r="L82" s="814">
        <v>36800</v>
      </c>
      <c r="M82" s="27"/>
      <c r="N82" s="27"/>
      <c r="O82" s="27"/>
      <c r="P82" s="27"/>
      <c r="Q82" s="27">
        <f t="shared" si="14"/>
        <v>105000</v>
      </c>
    </row>
    <row r="83" spans="2:17" ht="47.25" x14ac:dyDescent="0.2">
      <c r="B83" s="95"/>
      <c r="C83" s="54"/>
      <c r="D83" s="60">
        <v>7.12</v>
      </c>
      <c r="E83" s="183" t="s">
        <v>177</v>
      </c>
      <c r="F83" s="14">
        <v>1</v>
      </c>
      <c r="G83" s="20" t="s">
        <v>366</v>
      </c>
      <c r="H83" s="145" t="s">
        <v>1009</v>
      </c>
      <c r="I83" s="91"/>
      <c r="J83" s="91"/>
      <c r="K83" s="91"/>
      <c r="L83" s="91">
        <v>5000</v>
      </c>
      <c r="M83" s="27"/>
      <c r="N83" s="27"/>
      <c r="O83" s="27"/>
      <c r="P83" s="27"/>
      <c r="Q83" s="27">
        <f t="shared" si="14"/>
        <v>5000</v>
      </c>
    </row>
    <row r="84" spans="2:17" ht="47.25" x14ac:dyDescent="0.2">
      <c r="B84" s="94"/>
      <c r="C84" s="76"/>
      <c r="D84" s="75">
        <v>7.13</v>
      </c>
      <c r="E84" s="165" t="s">
        <v>1986</v>
      </c>
      <c r="F84" s="29">
        <v>1</v>
      </c>
      <c r="G84" s="124" t="s">
        <v>366</v>
      </c>
      <c r="H84" s="227" t="s">
        <v>1010</v>
      </c>
      <c r="I84" s="692"/>
      <c r="J84" s="692"/>
      <c r="K84" s="692"/>
      <c r="L84" s="692">
        <v>4000</v>
      </c>
      <c r="M84" s="87"/>
      <c r="N84" s="87"/>
      <c r="O84" s="87"/>
      <c r="P84" s="87"/>
      <c r="Q84" s="87">
        <f t="shared" si="14"/>
        <v>4000</v>
      </c>
    </row>
    <row r="85" spans="2:17" ht="47.25" x14ac:dyDescent="0.2">
      <c r="B85" s="94"/>
      <c r="C85" s="54"/>
      <c r="D85" s="60">
        <v>7.14</v>
      </c>
      <c r="E85" s="123" t="s">
        <v>1011</v>
      </c>
      <c r="F85" s="19">
        <v>1</v>
      </c>
      <c r="G85" s="20" t="s">
        <v>361</v>
      </c>
      <c r="H85" s="145" t="s">
        <v>1012</v>
      </c>
      <c r="I85" s="27"/>
      <c r="J85" s="27"/>
      <c r="K85" s="27"/>
      <c r="L85" s="27">
        <v>4000</v>
      </c>
      <c r="M85" s="27"/>
      <c r="N85" s="27"/>
      <c r="O85" s="27"/>
      <c r="P85" s="27"/>
      <c r="Q85" s="27">
        <f t="shared" si="14"/>
        <v>4000</v>
      </c>
    </row>
    <row r="86" spans="2:17" ht="47.25" x14ac:dyDescent="0.2">
      <c r="B86" s="94"/>
      <c r="C86" s="54"/>
      <c r="D86" s="75">
        <v>7.15</v>
      </c>
      <c r="E86" s="97" t="s">
        <v>1013</v>
      </c>
      <c r="F86" s="15">
        <v>1</v>
      </c>
      <c r="G86" s="20" t="s">
        <v>361</v>
      </c>
      <c r="H86" s="145" t="s">
        <v>1012</v>
      </c>
      <c r="I86" s="91"/>
      <c r="J86" s="91">
        <v>900</v>
      </c>
      <c r="K86" s="91">
        <v>1200</v>
      </c>
      <c r="L86" s="91">
        <v>900</v>
      </c>
      <c r="M86" s="27"/>
      <c r="N86" s="27"/>
      <c r="O86" s="27"/>
      <c r="P86" s="27"/>
      <c r="Q86" s="27">
        <f t="shared" si="14"/>
        <v>3000</v>
      </c>
    </row>
    <row r="87" spans="2:17" ht="31.5" x14ac:dyDescent="0.2">
      <c r="B87" s="94"/>
      <c r="C87" s="54"/>
      <c r="D87" s="60">
        <v>7.16</v>
      </c>
      <c r="E87" s="123" t="s">
        <v>106</v>
      </c>
      <c r="F87" s="19">
        <v>1</v>
      </c>
      <c r="G87" s="20" t="s">
        <v>391</v>
      </c>
      <c r="H87" s="147" t="s">
        <v>1014</v>
      </c>
      <c r="I87" s="27"/>
      <c r="J87" s="27"/>
      <c r="K87" s="27"/>
      <c r="L87" s="27">
        <v>25000</v>
      </c>
      <c r="M87" s="27"/>
      <c r="N87" s="27"/>
      <c r="O87" s="27"/>
      <c r="P87" s="27"/>
      <c r="Q87" s="27">
        <f t="shared" si="14"/>
        <v>25000</v>
      </c>
    </row>
    <row r="88" spans="2:17" ht="47.25" x14ac:dyDescent="0.2">
      <c r="B88" s="94"/>
      <c r="C88" s="54"/>
      <c r="D88" s="75">
        <v>7.17</v>
      </c>
      <c r="E88" s="123" t="s">
        <v>1015</v>
      </c>
      <c r="F88" s="19">
        <v>1</v>
      </c>
      <c r="G88" s="20" t="s">
        <v>420</v>
      </c>
      <c r="H88" s="145" t="s">
        <v>783</v>
      </c>
      <c r="I88" s="27"/>
      <c r="J88" s="27"/>
      <c r="K88" s="27"/>
      <c r="L88" s="27">
        <v>10000</v>
      </c>
      <c r="M88" s="27"/>
      <c r="N88" s="27"/>
      <c r="O88" s="27"/>
      <c r="P88" s="27"/>
      <c r="Q88" s="27">
        <f t="shared" si="14"/>
        <v>10000</v>
      </c>
    </row>
    <row r="89" spans="2:17" ht="47.25" x14ac:dyDescent="0.2">
      <c r="B89" s="94"/>
      <c r="C89" s="54"/>
      <c r="D89" s="60">
        <v>7.1800000000000104</v>
      </c>
      <c r="E89" s="123" t="s">
        <v>1016</v>
      </c>
      <c r="F89" s="19">
        <v>1</v>
      </c>
      <c r="G89" s="20" t="s">
        <v>420</v>
      </c>
      <c r="H89" s="145" t="s">
        <v>1017</v>
      </c>
      <c r="I89" s="27"/>
      <c r="J89" s="27"/>
      <c r="K89" s="27"/>
      <c r="L89" s="27">
        <v>5000</v>
      </c>
      <c r="M89" s="27"/>
      <c r="N89" s="27"/>
      <c r="O89" s="27"/>
      <c r="P89" s="27"/>
      <c r="Q89" s="27">
        <f t="shared" si="14"/>
        <v>5000</v>
      </c>
    </row>
    <row r="90" spans="2:17" ht="47.25" x14ac:dyDescent="0.2">
      <c r="B90" s="94"/>
      <c r="C90" s="54"/>
      <c r="D90" s="75">
        <v>7.1900000000000102</v>
      </c>
      <c r="E90" s="37" t="s">
        <v>179</v>
      </c>
      <c r="F90" s="19">
        <v>1</v>
      </c>
      <c r="G90" s="20" t="s">
        <v>367</v>
      </c>
      <c r="H90" s="147" t="s">
        <v>1018</v>
      </c>
      <c r="I90" s="27"/>
      <c r="J90" s="27"/>
      <c r="K90" s="27">
        <v>19250</v>
      </c>
      <c r="L90" s="27">
        <v>750</v>
      </c>
      <c r="M90" s="27"/>
      <c r="N90" s="27"/>
      <c r="O90" s="27"/>
      <c r="P90" s="27"/>
      <c r="Q90" s="27">
        <f t="shared" si="14"/>
        <v>20000</v>
      </c>
    </row>
    <row r="91" spans="2:17" ht="47.25" x14ac:dyDescent="0.2">
      <c r="B91" s="94"/>
      <c r="C91" s="54"/>
      <c r="D91" s="60">
        <v>7.2000000000000099</v>
      </c>
      <c r="E91" s="37" t="s">
        <v>394</v>
      </c>
      <c r="F91" s="19">
        <v>1</v>
      </c>
      <c r="G91" s="20" t="s">
        <v>367</v>
      </c>
      <c r="H91" s="147" t="s">
        <v>1019</v>
      </c>
      <c r="I91" s="27"/>
      <c r="J91" s="27">
        <v>1200</v>
      </c>
      <c r="K91" s="27"/>
      <c r="L91" s="27">
        <v>16800</v>
      </c>
      <c r="M91" s="27"/>
      <c r="N91" s="27"/>
      <c r="O91" s="27"/>
      <c r="P91" s="27"/>
      <c r="Q91" s="27">
        <f t="shared" si="14"/>
        <v>18000</v>
      </c>
    </row>
    <row r="92" spans="2:17" ht="47.25" x14ac:dyDescent="0.2">
      <c r="B92" s="95"/>
      <c r="C92" s="54"/>
      <c r="D92" s="75">
        <v>7.2100000000000097</v>
      </c>
      <c r="E92" s="104" t="s">
        <v>396</v>
      </c>
      <c r="F92" s="85">
        <v>1</v>
      </c>
      <c r="G92" s="105" t="s">
        <v>116</v>
      </c>
      <c r="H92" s="140" t="s">
        <v>1020</v>
      </c>
      <c r="I92" s="106"/>
      <c r="J92" s="106"/>
      <c r="K92" s="106"/>
      <c r="L92" s="106">
        <v>3000</v>
      </c>
      <c r="M92" s="27"/>
      <c r="N92" s="27"/>
      <c r="O92" s="27"/>
      <c r="P92" s="27"/>
      <c r="Q92" s="27">
        <f t="shared" si="14"/>
        <v>3000</v>
      </c>
    </row>
    <row r="93" spans="2:17" ht="78.75" x14ac:dyDescent="0.2">
      <c r="B93" s="94"/>
      <c r="C93" s="76"/>
      <c r="D93" s="84">
        <v>7.2200000000000104</v>
      </c>
      <c r="E93" s="120" t="s">
        <v>1021</v>
      </c>
      <c r="F93" s="121" t="s">
        <v>1022</v>
      </c>
      <c r="G93" s="122" t="s">
        <v>116</v>
      </c>
      <c r="H93" s="815" t="s">
        <v>1023</v>
      </c>
      <c r="I93" s="109"/>
      <c r="J93" s="109"/>
      <c r="K93" s="109"/>
      <c r="L93" s="816">
        <v>10000</v>
      </c>
      <c r="M93" s="87"/>
      <c r="N93" s="87"/>
      <c r="O93" s="87"/>
      <c r="P93" s="87"/>
      <c r="Q93" s="87">
        <f t="shared" si="14"/>
        <v>10000</v>
      </c>
    </row>
    <row r="94" spans="2:17" ht="47.25" x14ac:dyDescent="0.2">
      <c r="B94" s="94"/>
      <c r="C94" s="54"/>
      <c r="D94" s="75">
        <v>7.2300000000000102</v>
      </c>
      <c r="E94" s="104" t="s">
        <v>1024</v>
      </c>
      <c r="F94" s="85">
        <v>1</v>
      </c>
      <c r="G94" s="105" t="s">
        <v>116</v>
      </c>
      <c r="H94" s="140" t="s">
        <v>666</v>
      </c>
      <c r="I94" s="106"/>
      <c r="J94" s="106"/>
      <c r="K94" s="106">
        <v>2000</v>
      </c>
      <c r="L94" s="106">
        <v>3000</v>
      </c>
      <c r="M94" s="27"/>
      <c r="N94" s="27"/>
      <c r="O94" s="27"/>
      <c r="P94" s="27"/>
      <c r="Q94" s="27">
        <f t="shared" si="14"/>
        <v>5000</v>
      </c>
    </row>
    <row r="95" spans="2:17" ht="63" x14ac:dyDescent="0.2">
      <c r="B95" s="94"/>
      <c r="C95" s="817"/>
      <c r="D95" s="818">
        <v>7.24</v>
      </c>
      <c r="E95" s="819" t="s">
        <v>1025</v>
      </c>
      <c r="F95" s="820">
        <v>1</v>
      </c>
      <c r="G95" s="821" t="s">
        <v>971</v>
      </c>
      <c r="H95" s="822"/>
      <c r="I95" s="823"/>
      <c r="J95" s="823">
        <v>5400</v>
      </c>
      <c r="K95" s="823"/>
      <c r="L95" s="823">
        <v>9600</v>
      </c>
      <c r="M95" s="823"/>
      <c r="N95" s="823"/>
      <c r="O95" s="823"/>
      <c r="P95" s="823"/>
      <c r="Q95" s="823">
        <f t="shared" si="14"/>
        <v>15000</v>
      </c>
    </row>
    <row r="96" spans="2:17" ht="50.25" customHeight="1" x14ac:dyDescent="0.2">
      <c r="B96" s="94"/>
      <c r="C96" s="118"/>
      <c r="D96" s="824"/>
      <c r="E96" s="82" t="s">
        <v>2009</v>
      </c>
      <c r="F96" s="81"/>
      <c r="G96" s="796"/>
      <c r="H96" s="825" t="s">
        <v>568</v>
      </c>
      <c r="I96" s="826"/>
      <c r="J96" s="826"/>
      <c r="K96" s="826"/>
      <c r="L96" s="826"/>
      <c r="M96" s="826"/>
      <c r="N96" s="826"/>
      <c r="O96" s="826"/>
      <c r="P96" s="826"/>
      <c r="Q96" s="826"/>
    </row>
    <row r="97" spans="2:17" ht="51.75" customHeight="1" x14ac:dyDescent="0.2">
      <c r="B97" s="94"/>
      <c r="C97" s="118"/>
      <c r="D97" s="824"/>
      <c r="E97" s="82" t="s">
        <v>2010</v>
      </c>
      <c r="F97" s="81"/>
      <c r="G97" s="796"/>
      <c r="H97" s="825" t="s">
        <v>1026</v>
      </c>
      <c r="I97" s="826"/>
      <c r="J97" s="826"/>
      <c r="K97" s="826"/>
      <c r="L97" s="826"/>
      <c r="M97" s="826"/>
      <c r="N97" s="826"/>
      <c r="O97" s="826"/>
      <c r="P97" s="826"/>
      <c r="Q97" s="826"/>
    </row>
    <row r="98" spans="2:17" ht="53.25" customHeight="1" x14ac:dyDescent="0.2">
      <c r="B98" s="94"/>
      <c r="C98" s="76"/>
      <c r="D98" s="84"/>
      <c r="E98" s="37" t="s">
        <v>2011</v>
      </c>
      <c r="F98" s="88"/>
      <c r="G98" s="124"/>
      <c r="H98" s="827" t="s">
        <v>1027</v>
      </c>
      <c r="I98" s="89"/>
      <c r="J98" s="89"/>
      <c r="K98" s="89"/>
      <c r="L98" s="89"/>
      <c r="M98" s="89"/>
      <c r="N98" s="89"/>
      <c r="O98" s="89"/>
      <c r="P98" s="89"/>
      <c r="Q98" s="89"/>
    </row>
    <row r="99" spans="2:17" ht="47.25" x14ac:dyDescent="0.2">
      <c r="B99" s="94"/>
      <c r="C99" s="54"/>
      <c r="D99" s="84">
        <v>7.25</v>
      </c>
      <c r="E99" s="37" t="s">
        <v>1028</v>
      </c>
      <c r="F99" s="19">
        <v>1</v>
      </c>
      <c r="G99" s="20" t="s">
        <v>384</v>
      </c>
      <c r="H99" s="827" t="s">
        <v>1029</v>
      </c>
      <c r="I99" s="27"/>
      <c r="J99" s="27">
        <v>12000</v>
      </c>
      <c r="K99" s="27">
        <v>15000</v>
      </c>
      <c r="L99" s="27">
        <v>8000</v>
      </c>
      <c r="M99" s="27"/>
      <c r="N99" s="27"/>
      <c r="O99" s="27"/>
      <c r="P99" s="27"/>
      <c r="Q99" s="27">
        <f t="shared" si="14"/>
        <v>35000</v>
      </c>
    </row>
    <row r="100" spans="2:17" ht="51.75" customHeight="1" x14ac:dyDescent="0.2">
      <c r="B100" s="95"/>
      <c r="C100" s="54"/>
      <c r="D100" s="84">
        <v>7.26</v>
      </c>
      <c r="E100" s="37" t="s">
        <v>1030</v>
      </c>
      <c r="F100" s="19">
        <v>1</v>
      </c>
      <c r="G100" s="20" t="s">
        <v>384</v>
      </c>
      <c r="H100" s="827" t="s">
        <v>1031</v>
      </c>
      <c r="I100" s="27"/>
      <c r="J100" s="27">
        <v>12000</v>
      </c>
      <c r="K100" s="27">
        <v>15000</v>
      </c>
      <c r="L100" s="27">
        <v>8000</v>
      </c>
      <c r="M100" s="27"/>
      <c r="N100" s="27"/>
      <c r="O100" s="27"/>
      <c r="P100" s="27"/>
      <c r="Q100" s="27">
        <f t="shared" si="14"/>
        <v>35000</v>
      </c>
    </row>
    <row r="101" spans="2:17" x14ac:dyDescent="0.2">
      <c r="B101" s="828"/>
      <c r="C101" s="38" t="s">
        <v>56</v>
      </c>
      <c r="D101" s="30" t="s">
        <v>95</v>
      </c>
      <c r="E101" s="96"/>
      <c r="F101" s="792"/>
      <c r="G101" s="23"/>
      <c r="H101" s="64"/>
      <c r="I101" s="90">
        <f>SUM(I102:I113)</f>
        <v>0</v>
      </c>
      <c r="J101" s="90">
        <f t="shared" ref="J101:Q101" si="15">SUM(J102:J113)</f>
        <v>0</v>
      </c>
      <c r="K101" s="90">
        <f t="shared" si="15"/>
        <v>109600</v>
      </c>
      <c r="L101" s="90">
        <f t="shared" si="15"/>
        <v>31520</v>
      </c>
      <c r="M101" s="90">
        <f t="shared" si="15"/>
        <v>0</v>
      </c>
      <c r="N101" s="90">
        <f t="shared" si="15"/>
        <v>0</v>
      </c>
      <c r="O101" s="90">
        <f t="shared" si="15"/>
        <v>0</v>
      </c>
      <c r="P101" s="90">
        <f t="shared" si="15"/>
        <v>0</v>
      </c>
      <c r="Q101" s="90">
        <f t="shared" si="15"/>
        <v>141120</v>
      </c>
    </row>
    <row r="102" spans="2:17" ht="31.5" x14ac:dyDescent="0.2">
      <c r="B102" s="94"/>
      <c r="C102" s="54"/>
      <c r="D102" s="47">
        <v>8.1</v>
      </c>
      <c r="E102" s="59" t="s">
        <v>399</v>
      </c>
      <c r="F102" s="19">
        <v>1</v>
      </c>
      <c r="G102" s="20" t="s">
        <v>118</v>
      </c>
      <c r="H102" s="827" t="s">
        <v>1032</v>
      </c>
      <c r="I102" s="27"/>
      <c r="J102" s="27"/>
      <c r="K102" s="27">
        <v>5040</v>
      </c>
      <c r="L102" s="27"/>
      <c r="M102" s="27"/>
      <c r="N102" s="27"/>
      <c r="O102" s="27"/>
      <c r="P102" s="27"/>
      <c r="Q102" s="27">
        <f>SUM(I102:P102)</f>
        <v>5040</v>
      </c>
    </row>
    <row r="103" spans="2:17" ht="47.25" x14ac:dyDescent="0.2">
      <c r="B103" s="94"/>
      <c r="C103" s="54"/>
      <c r="D103" s="47">
        <v>8.1999999999999993</v>
      </c>
      <c r="E103" s="810" t="s">
        <v>402</v>
      </c>
      <c r="F103" s="811">
        <v>1</v>
      </c>
      <c r="G103" s="812" t="s">
        <v>171</v>
      </c>
      <c r="H103" s="827" t="s">
        <v>1033</v>
      </c>
      <c r="I103" s="814"/>
      <c r="J103" s="814"/>
      <c r="K103" s="814">
        <v>20160</v>
      </c>
      <c r="L103" s="27"/>
      <c r="M103" s="27"/>
      <c r="N103" s="27"/>
      <c r="O103" s="27"/>
      <c r="P103" s="27"/>
      <c r="Q103" s="27">
        <f t="shared" ref="Q103:Q113" si="16">SUM(I103:P103)</f>
        <v>20160</v>
      </c>
    </row>
    <row r="104" spans="2:17" ht="47.25" x14ac:dyDescent="0.2">
      <c r="B104" s="94"/>
      <c r="C104" s="54"/>
      <c r="D104" s="47">
        <v>8.3000000000000007</v>
      </c>
      <c r="E104" s="123" t="s">
        <v>1034</v>
      </c>
      <c r="F104" s="19">
        <v>1</v>
      </c>
      <c r="G104" s="56" t="s">
        <v>366</v>
      </c>
      <c r="H104" s="143" t="s">
        <v>1035</v>
      </c>
      <c r="I104" s="27"/>
      <c r="J104" s="27"/>
      <c r="K104" s="27"/>
      <c r="L104" s="27">
        <v>5040</v>
      </c>
      <c r="M104" s="27"/>
      <c r="N104" s="27"/>
      <c r="O104" s="27"/>
      <c r="P104" s="27"/>
      <c r="Q104" s="27">
        <f t="shared" si="16"/>
        <v>5040</v>
      </c>
    </row>
    <row r="105" spans="2:17" ht="47.25" x14ac:dyDescent="0.2">
      <c r="B105" s="94"/>
      <c r="C105" s="54"/>
      <c r="D105" s="47">
        <v>8.4</v>
      </c>
      <c r="E105" s="123" t="s">
        <v>401</v>
      </c>
      <c r="F105" s="19">
        <v>1</v>
      </c>
      <c r="G105" s="56" t="s">
        <v>363</v>
      </c>
      <c r="H105" s="827" t="s">
        <v>1036</v>
      </c>
      <c r="I105" s="27"/>
      <c r="J105" s="27"/>
      <c r="K105" s="27">
        <v>2000</v>
      </c>
      <c r="L105" s="27">
        <v>7000</v>
      </c>
      <c r="M105" s="27"/>
      <c r="N105" s="27"/>
      <c r="O105" s="27"/>
      <c r="P105" s="27"/>
      <c r="Q105" s="27">
        <f t="shared" si="16"/>
        <v>9000</v>
      </c>
    </row>
    <row r="106" spans="2:17" ht="31.5" x14ac:dyDescent="0.2">
      <c r="B106" s="94"/>
      <c r="C106" s="54"/>
      <c r="D106" s="47">
        <v>8.5</v>
      </c>
      <c r="E106" s="22" t="s">
        <v>1037</v>
      </c>
      <c r="F106" s="14">
        <v>1</v>
      </c>
      <c r="G106" s="205" t="s">
        <v>361</v>
      </c>
      <c r="H106" s="201" t="s">
        <v>1038</v>
      </c>
      <c r="I106" s="27"/>
      <c r="J106" s="27"/>
      <c r="K106" s="27">
        <v>14040</v>
      </c>
      <c r="L106" s="27"/>
      <c r="M106" s="27"/>
      <c r="N106" s="27"/>
      <c r="O106" s="27"/>
      <c r="P106" s="27"/>
      <c r="Q106" s="27">
        <f t="shared" si="16"/>
        <v>14040</v>
      </c>
    </row>
    <row r="107" spans="2:17" ht="31.5" x14ac:dyDescent="0.2">
      <c r="B107" s="94"/>
      <c r="C107" s="54"/>
      <c r="D107" s="47">
        <v>8.6</v>
      </c>
      <c r="E107" s="123" t="s">
        <v>104</v>
      </c>
      <c r="F107" s="19">
        <v>1</v>
      </c>
      <c r="G107" s="56" t="s">
        <v>359</v>
      </c>
      <c r="H107" s="827" t="s">
        <v>725</v>
      </c>
      <c r="I107" s="27"/>
      <c r="J107" s="27"/>
      <c r="K107" s="27">
        <v>7000</v>
      </c>
      <c r="L107" s="27">
        <v>7040</v>
      </c>
      <c r="M107" s="27"/>
      <c r="N107" s="27"/>
      <c r="O107" s="27"/>
      <c r="P107" s="27"/>
      <c r="Q107" s="27">
        <f t="shared" si="16"/>
        <v>14040</v>
      </c>
    </row>
    <row r="108" spans="2:17" ht="47.25" x14ac:dyDescent="0.2">
      <c r="B108" s="94"/>
      <c r="C108" s="54"/>
      <c r="D108" s="47">
        <v>8.6999999999999993</v>
      </c>
      <c r="E108" s="59" t="s">
        <v>1039</v>
      </c>
      <c r="F108" s="19">
        <v>1</v>
      </c>
      <c r="G108" s="20" t="s">
        <v>420</v>
      </c>
      <c r="H108" s="145" t="s">
        <v>1040</v>
      </c>
      <c r="I108" s="27"/>
      <c r="J108" s="27"/>
      <c r="K108" s="27">
        <v>12240</v>
      </c>
      <c r="L108" s="27"/>
      <c r="M108" s="27"/>
      <c r="N108" s="27"/>
      <c r="O108" s="27"/>
      <c r="P108" s="27"/>
      <c r="Q108" s="27">
        <f t="shared" si="16"/>
        <v>12240</v>
      </c>
    </row>
    <row r="109" spans="2:17" ht="47.25" x14ac:dyDescent="0.2">
      <c r="B109" s="94"/>
      <c r="C109" s="54"/>
      <c r="D109" s="47">
        <v>8.8000000000000007</v>
      </c>
      <c r="E109" s="123" t="s">
        <v>104</v>
      </c>
      <c r="F109" s="19">
        <v>1</v>
      </c>
      <c r="G109" s="20" t="s">
        <v>367</v>
      </c>
      <c r="H109" s="143" t="s">
        <v>1041</v>
      </c>
      <c r="I109" s="27"/>
      <c r="J109" s="27"/>
      <c r="K109" s="27">
        <v>5800</v>
      </c>
      <c r="L109" s="27">
        <v>5000</v>
      </c>
      <c r="M109" s="27"/>
      <c r="N109" s="27"/>
      <c r="O109" s="27"/>
      <c r="P109" s="27"/>
      <c r="Q109" s="27">
        <f t="shared" si="16"/>
        <v>10800</v>
      </c>
    </row>
    <row r="110" spans="2:17" ht="47.25" x14ac:dyDescent="0.2">
      <c r="B110" s="94"/>
      <c r="C110" s="54"/>
      <c r="D110" s="47">
        <v>8.9</v>
      </c>
      <c r="E110" s="123" t="s">
        <v>1042</v>
      </c>
      <c r="F110" s="19">
        <v>1</v>
      </c>
      <c r="G110" s="20" t="s">
        <v>365</v>
      </c>
      <c r="H110" s="143" t="s">
        <v>1043</v>
      </c>
      <c r="I110" s="27"/>
      <c r="J110" s="27"/>
      <c r="K110" s="27">
        <v>960</v>
      </c>
      <c r="L110" s="27">
        <v>840</v>
      </c>
      <c r="M110" s="27"/>
      <c r="N110" s="27"/>
      <c r="O110" s="27"/>
      <c r="P110" s="27"/>
      <c r="Q110" s="27">
        <f t="shared" si="16"/>
        <v>1800</v>
      </c>
    </row>
    <row r="111" spans="2:17" ht="31.5" x14ac:dyDescent="0.2">
      <c r="B111" s="95"/>
      <c r="C111" s="54"/>
      <c r="D111" s="60">
        <v>8.1</v>
      </c>
      <c r="E111" s="178" t="s">
        <v>399</v>
      </c>
      <c r="F111" s="85">
        <v>1</v>
      </c>
      <c r="G111" s="105" t="s">
        <v>116</v>
      </c>
      <c r="H111" s="140" t="s">
        <v>1044</v>
      </c>
      <c r="I111" s="106"/>
      <c r="J111" s="106"/>
      <c r="K111" s="106">
        <v>6000</v>
      </c>
      <c r="L111" s="106">
        <v>6600</v>
      </c>
      <c r="M111" s="27"/>
      <c r="N111" s="27"/>
      <c r="O111" s="27"/>
      <c r="P111" s="27"/>
      <c r="Q111" s="27">
        <f t="shared" si="16"/>
        <v>12600</v>
      </c>
    </row>
    <row r="112" spans="2:17" ht="31.5" x14ac:dyDescent="0.2">
      <c r="B112" s="94"/>
      <c r="C112" s="76"/>
      <c r="D112" s="75">
        <v>8.11</v>
      </c>
      <c r="E112" s="151" t="s">
        <v>1045</v>
      </c>
      <c r="F112" s="88">
        <v>1</v>
      </c>
      <c r="G112" s="796" t="s">
        <v>971</v>
      </c>
      <c r="H112" s="634" t="s">
        <v>1046</v>
      </c>
      <c r="I112" s="87"/>
      <c r="J112" s="87"/>
      <c r="K112" s="87">
        <v>9000</v>
      </c>
      <c r="L112" s="87"/>
      <c r="M112" s="87"/>
      <c r="N112" s="87"/>
      <c r="O112" s="87"/>
      <c r="P112" s="87"/>
      <c r="Q112" s="87">
        <f t="shared" si="16"/>
        <v>9000</v>
      </c>
    </row>
    <row r="113" spans="2:17" ht="47.25" x14ac:dyDescent="0.2">
      <c r="B113" s="94"/>
      <c r="C113" s="54"/>
      <c r="D113" s="60">
        <v>8.1199999999999992</v>
      </c>
      <c r="E113" s="123" t="s">
        <v>400</v>
      </c>
      <c r="F113" s="19">
        <v>1</v>
      </c>
      <c r="G113" s="56" t="s">
        <v>384</v>
      </c>
      <c r="H113" s="143" t="s">
        <v>1047</v>
      </c>
      <c r="I113" s="27"/>
      <c r="J113" s="27"/>
      <c r="K113" s="27">
        <v>27360</v>
      </c>
      <c r="L113" s="27"/>
      <c r="M113" s="27"/>
      <c r="N113" s="27"/>
      <c r="O113" s="27"/>
      <c r="P113" s="27"/>
      <c r="Q113" s="27">
        <f t="shared" si="16"/>
        <v>27360</v>
      </c>
    </row>
    <row r="114" spans="2:17" x14ac:dyDescent="0.2">
      <c r="B114" s="94"/>
      <c r="C114" s="38" t="s">
        <v>58</v>
      </c>
      <c r="D114" s="30" t="s">
        <v>181</v>
      </c>
      <c r="E114" s="96"/>
      <c r="F114" s="792"/>
      <c r="G114" s="23"/>
      <c r="H114" s="64"/>
      <c r="I114" s="90">
        <f>SUM(I115:I118)</f>
        <v>0</v>
      </c>
      <c r="J114" s="90">
        <f t="shared" ref="J114:Q114" si="17">SUM(J115:J118)</f>
        <v>4200</v>
      </c>
      <c r="K114" s="90">
        <f t="shared" si="17"/>
        <v>24800</v>
      </c>
      <c r="L114" s="90">
        <f t="shared" si="17"/>
        <v>52000</v>
      </c>
      <c r="M114" s="90">
        <f t="shared" si="17"/>
        <v>0</v>
      </c>
      <c r="N114" s="90">
        <f t="shared" si="17"/>
        <v>0</v>
      </c>
      <c r="O114" s="90">
        <f t="shared" si="17"/>
        <v>0</v>
      </c>
      <c r="P114" s="90">
        <f t="shared" si="17"/>
        <v>0</v>
      </c>
      <c r="Q114" s="90">
        <f t="shared" si="17"/>
        <v>81000</v>
      </c>
    </row>
    <row r="115" spans="2:17" ht="31.5" x14ac:dyDescent="0.2">
      <c r="B115" s="94"/>
      <c r="C115" s="54"/>
      <c r="D115" s="47">
        <v>9.1</v>
      </c>
      <c r="E115" s="123" t="s">
        <v>405</v>
      </c>
      <c r="F115" s="19" t="s">
        <v>1048</v>
      </c>
      <c r="G115" s="56" t="s">
        <v>98</v>
      </c>
      <c r="H115" s="143" t="s">
        <v>486</v>
      </c>
      <c r="I115" s="27"/>
      <c r="J115" s="27"/>
      <c r="K115" s="27">
        <v>20000</v>
      </c>
      <c r="L115" s="27">
        <v>40000</v>
      </c>
      <c r="M115" s="27"/>
      <c r="N115" s="27"/>
      <c r="O115" s="27"/>
      <c r="P115" s="27"/>
      <c r="Q115" s="27">
        <f>SUM(I115:P115)</f>
        <v>60000</v>
      </c>
    </row>
    <row r="116" spans="2:17" x14ac:dyDescent="0.2">
      <c r="B116" s="94"/>
      <c r="C116" s="54"/>
      <c r="D116" s="47">
        <v>9.1999999999999993</v>
      </c>
      <c r="E116" s="123" t="s">
        <v>404</v>
      </c>
      <c r="F116" s="19" t="s">
        <v>1048</v>
      </c>
      <c r="G116" s="20" t="s">
        <v>118</v>
      </c>
      <c r="H116" s="145" t="s">
        <v>268</v>
      </c>
      <c r="I116" s="27"/>
      <c r="J116" s="27"/>
      <c r="K116" s="27"/>
      <c r="L116" s="27">
        <v>1000</v>
      </c>
      <c r="M116" s="27"/>
      <c r="N116" s="27"/>
      <c r="O116" s="27"/>
      <c r="P116" s="27"/>
      <c r="Q116" s="27">
        <f t="shared" ref="Q116:Q118" si="18">SUM(I116:P116)</f>
        <v>1000</v>
      </c>
    </row>
    <row r="117" spans="2:17" ht="47.25" x14ac:dyDescent="0.2">
      <c r="B117" s="94"/>
      <c r="C117" s="54"/>
      <c r="D117" s="47">
        <v>9.3000000000000007</v>
      </c>
      <c r="E117" s="123" t="s">
        <v>182</v>
      </c>
      <c r="F117" s="19" t="s">
        <v>1048</v>
      </c>
      <c r="G117" s="20" t="s">
        <v>367</v>
      </c>
      <c r="H117" s="145" t="s">
        <v>656</v>
      </c>
      <c r="I117" s="27"/>
      <c r="J117" s="27"/>
      <c r="K117" s="27"/>
      <c r="L117" s="27">
        <v>10000</v>
      </c>
      <c r="M117" s="27"/>
      <c r="N117" s="27"/>
      <c r="O117" s="27"/>
      <c r="P117" s="27"/>
      <c r="Q117" s="27">
        <f t="shared" si="18"/>
        <v>10000</v>
      </c>
    </row>
    <row r="118" spans="2:17" ht="63" x14ac:dyDescent="0.2">
      <c r="B118" s="94"/>
      <c r="C118" s="54"/>
      <c r="D118" s="47">
        <v>9.4</v>
      </c>
      <c r="E118" s="123" t="s">
        <v>414</v>
      </c>
      <c r="F118" s="19" t="s">
        <v>69</v>
      </c>
      <c r="G118" s="112" t="s">
        <v>971</v>
      </c>
      <c r="H118" s="145" t="s">
        <v>1026</v>
      </c>
      <c r="I118" s="27"/>
      <c r="J118" s="27">
        <v>4200</v>
      </c>
      <c r="K118" s="27">
        <v>4800</v>
      </c>
      <c r="L118" s="27">
        <v>1000</v>
      </c>
      <c r="M118" s="27"/>
      <c r="N118" s="27"/>
      <c r="O118" s="27"/>
      <c r="P118" s="27"/>
      <c r="Q118" s="27">
        <f t="shared" si="18"/>
        <v>10000</v>
      </c>
    </row>
    <row r="119" spans="2:17" x14ac:dyDescent="0.2">
      <c r="B119" s="94"/>
      <c r="C119" s="101" t="s">
        <v>2</v>
      </c>
      <c r="D119" s="74"/>
      <c r="E119" s="72"/>
      <c r="F119" s="44"/>
      <c r="G119" s="33"/>
      <c r="H119" s="73"/>
      <c r="I119" s="45">
        <f t="shared" ref="I119:Q119" si="19">SUM(I120+I125+I130)</f>
        <v>0</v>
      </c>
      <c r="J119" s="45">
        <f t="shared" si="19"/>
        <v>14400</v>
      </c>
      <c r="K119" s="45">
        <f t="shared" si="19"/>
        <v>49200</v>
      </c>
      <c r="L119" s="45">
        <f t="shared" si="19"/>
        <v>264400</v>
      </c>
      <c r="M119" s="45">
        <f t="shared" si="19"/>
        <v>0</v>
      </c>
      <c r="N119" s="45">
        <f t="shared" si="19"/>
        <v>0</v>
      </c>
      <c r="O119" s="45">
        <f t="shared" si="19"/>
        <v>10000</v>
      </c>
      <c r="P119" s="45">
        <f t="shared" si="19"/>
        <v>0</v>
      </c>
      <c r="Q119" s="45">
        <f t="shared" si="19"/>
        <v>338000</v>
      </c>
    </row>
    <row r="120" spans="2:17" x14ac:dyDescent="0.2">
      <c r="B120" s="94"/>
      <c r="C120" s="38" t="s">
        <v>59</v>
      </c>
      <c r="D120" s="30" t="s">
        <v>32</v>
      </c>
      <c r="E120" s="96"/>
      <c r="F120" s="792"/>
      <c r="G120" s="23"/>
      <c r="H120" s="64"/>
      <c r="I120" s="90">
        <f>SUM(I121:I124)</f>
        <v>0</v>
      </c>
      <c r="J120" s="90">
        <f t="shared" ref="J120:Q120" si="20">SUM(J121:J124)</f>
        <v>14400</v>
      </c>
      <c r="K120" s="90">
        <f t="shared" si="20"/>
        <v>30000</v>
      </c>
      <c r="L120" s="90">
        <f t="shared" si="20"/>
        <v>55600</v>
      </c>
      <c r="M120" s="90">
        <f t="shared" si="20"/>
        <v>0</v>
      </c>
      <c r="N120" s="90">
        <f t="shared" si="20"/>
        <v>0</v>
      </c>
      <c r="O120" s="90">
        <f t="shared" si="20"/>
        <v>0</v>
      </c>
      <c r="P120" s="90">
        <f t="shared" si="20"/>
        <v>0</v>
      </c>
      <c r="Q120" s="90">
        <f t="shared" si="20"/>
        <v>100000</v>
      </c>
    </row>
    <row r="121" spans="2:17" ht="47.25" x14ac:dyDescent="0.2">
      <c r="B121" s="94"/>
      <c r="C121" s="54"/>
      <c r="D121" s="47">
        <v>10.1</v>
      </c>
      <c r="E121" s="57" t="s">
        <v>457</v>
      </c>
      <c r="F121" s="19">
        <v>2</v>
      </c>
      <c r="G121" s="58" t="s">
        <v>98</v>
      </c>
      <c r="H121" s="143" t="s">
        <v>486</v>
      </c>
      <c r="I121" s="27"/>
      <c r="J121" s="27">
        <v>7200</v>
      </c>
      <c r="K121" s="27"/>
      <c r="L121" s="27">
        <v>12800</v>
      </c>
      <c r="M121" s="27"/>
      <c r="N121" s="27"/>
      <c r="O121" s="27"/>
      <c r="P121" s="27"/>
      <c r="Q121" s="27">
        <f>SUM(I121:P121)</f>
        <v>20000</v>
      </c>
    </row>
    <row r="122" spans="2:17" ht="63" x14ac:dyDescent="0.2">
      <c r="B122" s="95"/>
      <c r="C122" s="54"/>
      <c r="D122" s="47">
        <v>10.199999999999999</v>
      </c>
      <c r="E122" s="59" t="s">
        <v>1049</v>
      </c>
      <c r="F122" s="19">
        <v>2</v>
      </c>
      <c r="G122" s="56" t="s">
        <v>98</v>
      </c>
      <c r="H122" s="143" t="s">
        <v>486</v>
      </c>
      <c r="I122" s="27"/>
      <c r="J122" s="27">
        <v>7200</v>
      </c>
      <c r="K122" s="27"/>
      <c r="L122" s="27">
        <v>12800</v>
      </c>
      <c r="M122" s="27"/>
      <c r="N122" s="27"/>
      <c r="O122" s="27"/>
      <c r="P122" s="27"/>
      <c r="Q122" s="27">
        <f t="shared" ref="Q122:Q124" si="21">SUM(I122:P122)</f>
        <v>20000</v>
      </c>
    </row>
    <row r="123" spans="2:17" ht="63" x14ac:dyDescent="0.2">
      <c r="B123" s="94"/>
      <c r="C123" s="76"/>
      <c r="D123" s="75">
        <v>10.3</v>
      </c>
      <c r="E123" s="119" t="s">
        <v>183</v>
      </c>
      <c r="F123" s="88">
        <v>6</v>
      </c>
      <c r="G123" s="701" t="s">
        <v>170</v>
      </c>
      <c r="H123" s="634" t="s">
        <v>1050</v>
      </c>
      <c r="I123" s="87"/>
      <c r="J123" s="87"/>
      <c r="K123" s="87">
        <v>5000</v>
      </c>
      <c r="L123" s="87">
        <v>25000</v>
      </c>
      <c r="M123" s="87"/>
      <c r="N123" s="87"/>
      <c r="O123" s="87"/>
      <c r="P123" s="87"/>
      <c r="Q123" s="87">
        <f t="shared" si="21"/>
        <v>30000</v>
      </c>
    </row>
    <row r="124" spans="2:17" ht="47.25" x14ac:dyDescent="0.2">
      <c r="B124" s="94"/>
      <c r="C124" s="54"/>
      <c r="D124" s="47">
        <v>10.4</v>
      </c>
      <c r="E124" s="141" t="s">
        <v>369</v>
      </c>
      <c r="F124" s="85" t="s">
        <v>172</v>
      </c>
      <c r="G124" s="105" t="s">
        <v>116</v>
      </c>
      <c r="H124" s="143" t="s">
        <v>486</v>
      </c>
      <c r="I124" s="106"/>
      <c r="J124" s="106"/>
      <c r="K124" s="106">
        <v>25000</v>
      </c>
      <c r="L124" s="27">
        <v>5000</v>
      </c>
      <c r="M124" s="27"/>
      <c r="N124" s="27"/>
      <c r="O124" s="27"/>
      <c r="P124" s="27"/>
      <c r="Q124" s="27">
        <f t="shared" si="21"/>
        <v>30000</v>
      </c>
    </row>
    <row r="125" spans="2:17" x14ac:dyDescent="0.2">
      <c r="B125" s="94"/>
      <c r="C125" s="38" t="s">
        <v>60</v>
      </c>
      <c r="D125" s="791" t="s">
        <v>16</v>
      </c>
      <c r="E125" s="96"/>
      <c r="F125" s="792"/>
      <c r="G125" s="23"/>
      <c r="H125" s="64"/>
      <c r="I125" s="90">
        <f>SUM(I126:I129)</f>
        <v>0</v>
      </c>
      <c r="J125" s="90">
        <f t="shared" ref="J125:P125" si="22">SUM(J126:J129)</f>
        <v>0</v>
      </c>
      <c r="K125" s="90">
        <f t="shared" si="22"/>
        <v>19200</v>
      </c>
      <c r="L125" s="90">
        <f t="shared" si="22"/>
        <v>98800</v>
      </c>
      <c r="M125" s="90">
        <f t="shared" si="22"/>
        <v>0</v>
      </c>
      <c r="N125" s="90">
        <f t="shared" si="22"/>
        <v>0</v>
      </c>
      <c r="O125" s="90">
        <f t="shared" si="22"/>
        <v>0</v>
      </c>
      <c r="P125" s="90">
        <f t="shared" si="22"/>
        <v>0</v>
      </c>
      <c r="Q125" s="90">
        <f>SUM(Q126:Q129)</f>
        <v>118000</v>
      </c>
    </row>
    <row r="126" spans="2:17" ht="47.25" x14ac:dyDescent="0.2">
      <c r="B126" s="94"/>
      <c r="C126" s="54"/>
      <c r="D126" s="47">
        <v>11.1</v>
      </c>
      <c r="E126" s="57" t="s">
        <v>1051</v>
      </c>
      <c r="F126" s="19" t="s">
        <v>42</v>
      </c>
      <c r="G126" s="58" t="s">
        <v>363</v>
      </c>
      <c r="H126" s="143" t="s">
        <v>1052</v>
      </c>
      <c r="I126" s="27"/>
      <c r="J126" s="27"/>
      <c r="K126" s="27"/>
      <c r="L126" s="27">
        <v>24000</v>
      </c>
      <c r="M126" s="27"/>
      <c r="N126" s="27"/>
      <c r="O126" s="27"/>
      <c r="P126" s="27"/>
      <c r="Q126" s="27">
        <f>SUM(I126:P126)</f>
        <v>24000</v>
      </c>
    </row>
    <row r="127" spans="2:17" ht="78.75" x14ac:dyDescent="0.2">
      <c r="B127" s="94"/>
      <c r="C127" s="54"/>
      <c r="D127" s="47">
        <v>11.2</v>
      </c>
      <c r="E127" s="57" t="s">
        <v>406</v>
      </c>
      <c r="F127" s="19" t="s">
        <v>1053</v>
      </c>
      <c r="G127" s="20" t="s">
        <v>118</v>
      </c>
      <c r="H127" s="143" t="s">
        <v>486</v>
      </c>
      <c r="I127" s="27"/>
      <c r="J127" s="27"/>
      <c r="K127" s="27">
        <v>14000</v>
      </c>
      <c r="L127" s="27">
        <v>7000</v>
      </c>
      <c r="M127" s="27"/>
      <c r="N127" s="27"/>
      <c r="O127" s="27"/>
      <c r="P127" s="27"/>
      <c r="Q127" s="27">
        <f t="shared" ref="Q127:Q129" si="23">SUM(I127:P127)</f>
        <v>21000</v>
      </c>
    </row>
    <row r="128" spans="2:17" ht="31.5" x14ac:dyDescent="0.2">
      <c r="B128" s="94"/>
      <c r="C128" s="54"/>
      <c r="D128" s="47">
        <v>11.3</v>
      </c>
      <c r="E128" s="97" t="s">
        <v>1054</v>
      </c>
      <c r="F128" s="19" t="s">
        <v>1053</v>
      </c>
      <c r="G128" s="20" t="s">
        <v>361</v>
      </c>
      <c r="H128" s="16" t="s">
        <v>1055</v>
      </c>
      <c r="I128" s="91"/>
      <c r="J128" s="91"/>
      <c r="K128" s="91">
        <v>5200</v>
      </c>
      <c r="L128" s="91">
        <v>7800</v>
      </c>
      <c r="M128" s="27"/>
      <c r="N128" s="27"/>
      <c r="O128" s="27"/>
      <c r="P128" s="27"/>
      <c r="Q128" s="27">
        <f t="shared" si="23"/>
        <v>13000</v>
      </c>
    </row>
    <row r="129" spans="2:17" ht="47.25" x14ac:dyDescent="0.2">
      <c r="B129" s="94"/>
      <c r="C129" s="54"/>
      <c r="D129" s="47">
        <v>11.4</v>
      </c>
      <c r="E129" s="57" t="s">
        <v>407</v>
      </c>
      <c r="F129" s="19" t="s">
        <v>1053</v>
      </c>
      <c r="G129" s="20" t="s">
        <v>367</v>
      </c>
      <c r="H129" s="143" t="s">
        <v>746</v>
      </c>
      <c r="I129" s="27"/>
      <c r="J129" s="27"/>
      <c r="K129" s="27"/>
      <c r="L129" s="27">
        <v>60000</v>
      </c>
      <c r="M129" s="27"/>
      <c r="N129" s="27"/>
      <c r="O129" s="27"/>
      <c r="P129" s="27"/>
      <c r="Q129" s="27">
        <f t="shared" si="23"/>
        <v>60000</v>
      </c>
    </row>
    <row r="130" spans="2:17" x14ac:dyDescent="0.2">
      <c r="B130" s="94"/>
      <c r="C130" s="38" t="s">
        <v>61</v>
      </c>
      <c r="D130" s="791" t="s">
        <v>19</v>
      </c>
      <c r="E130" s="96"/>
      <c r="F130" s="792"/>
      <c r="G130" s="23"/>
      <c r="H130" s="64"/>
      <c r="I130" s="90">
        <f>SUM(I131:I132)</f>
        <v>0</v>
      </c>
      <c r="J130" s="90">
        <f t="shared" ref="J130:P130" si="24">SUM(J131:J132)</f>
        <v>0</v>
      </c>
      <c r="K130" s="90">
        <f t="shared" si="24"/>
        <v>0</v>
      </c>
      <c r="L130" s="90">
        <f t="shared" si="24"/>
        <v>110000</v>
      </c>
      <c r="M130" s="90">
        <f t="shared" si="24"/>
        <v>0</v>
      </c>
      <c r="N130" s="90">
        <f t="shared" si="24"/>
        <v>0</v>
      </c>
      <c r="O130" s="90">
        <f t="shared" si="24"/>
        <v>10000</v>
      </c>
      <c r="P130" s="90">
        <f t="shared" si="24"/>
        <v>0</v>
      </c>
      <c r="Q130" s="90">
        <f>SUM(Q131:Q132)</f>
        <v>120000</v>
      </c>
    </row>
    <row r="131" spans="2:17" ht="54.75" customHeight="1" x14ac:dyDescent="0.2">
      <c r="B131" s="95"/>
      <c r="C131" s="36"/>
      <c r="D131" s="47">
        <v>12.1</v>
      </c>
      <c r="E131" s="123" t="s">
        <v>1056</v>
      </c>
      <c r="F131" s="19">
        <v>2</v>
      </c>
      <c r="G131" s="20" t="s">
        <v>98</v>
      </c>
      <c r="H131" s="143" t="s">
        <v>486</v>
      </c>
      <c r="I131" s="130"/>
      <c r="J131" s="130"/>
      <c r="K131" s="130"/>
      <c r="L131" s="77">
        <v>110000</v>
      </c>
      <c r="M131" s="130"/>
      <c r="N131" s="130"/>
      <c r="O131" s="130"/>
      <c r="P131" s="130"/>
      <c r="Q131" s="27">
        <f t="shared" ref="Q131:Q132" si="25">SUM(I131:P131)</f>
        <v>110000</v>
      </c>
    </row>
    <row r="132" spans="2:17" ht="49.5" customHeight="1" x14ac:dyDescent="0.2">
      <c r="B132" s="94"/>
      <c r="C132" s="129"/>
      <c r="D132" s="75">
        <v>12.2</v>
      </c>
      <c r="E132" s="37" t="s">
        <v>1057</v>
      </c>
      <c r="F132" s="88">
        <v>2</v>
      </c>
      <c r="G132" s="124" t="s">
        <v>363</v>
      </c>
      <c r="H132" s="634" t="s">
        <v>486</v>
      </c>
      <c r="I132" s="829"/>
      <c r="J132" s="829"/>
      <c r="K132" s="829"/>
      <c r="L132" s="89"/>
      <c r="M132" s="829"/>
      <c r="N132" s="829"/>
      <c r="O132" s="89">
        <v>10000</v>
      </c>
      <c r="P132" s="829"/>
      <c r="Q132" s="87">
        <f t="shared" si="25"/>
        <v>10000</v>
      </c>
    </row>
    <row r="133" spans="2:17" x14ac:dyDescent="0.2">
      <c r="B133" s="94"/>
      <c r="C133" s="101" t="s">
        <v>87</v>
      </c>
      <c r="D133" s="74"/>
      <c r="E133" s="72"/>
      <c r="F133" s="44"/>
      <c r="G133" s="33"/>
      <c r="H133" s="73"/>
      <c r="I133" s="45">
        <f t="shared" ref="I133:Q133" si="26">SUM(I134+I141)</f>
        <v>0</v>
      </c>
      <c r="J133" s="45">
        <f t="shared" si="26"/>
        <v>37400</v>
      </c>
      <c r="K133" s="45">
        <f t="shared" si="26"/>
        <v>64720</v>
      </c>
      <c r="L133" s="45">
        <f t="shared" si="26"/>
        <v>39880</v>
      </c>
      <c r="M133" s="45">
        <f t="shared" si="26"/>
        <v>0</v>
      </c>
      <c r="N133" s="45">
        <f t="shared" si="26"/>
        <v>0</v>
      </c>
      <c r="O133" s="45">
        <f t="shared" si="26"/>
        <v>0</v>
      </c>
      <c r="P133" s="45">
        <f t="shared" si="26"/>
        <v>0</v>
      </c>
      <c r="Q133" s="45">
        <f t="shared" si="26"/>
        <v>142000</v>
      </c>
    </row>
    <row r="134" spans="2:17" x14ac:dyDescent="0.2">
      <c r="B134" s="94"/>
      <c r="C134" s="38" t="s">
        <v>62</v>
      </c>
      <c r="D134" s="30" t="s">
        <v>90</v>
      </c>
      <c r="E134" s="96"/>
      <c r="F134" s="792"/>
      <c r="G134" s="23"/>
      <c r="H134" s="64"/>
      <c r="I134" s="90">
        <f>SUM(I135:I140)</f>
        <v>0</v>
      </c>
      <c r="J134" s="90">
        <f t="shared" ref="J134:Q134" si="27">SUM(J135:J140)</f>
        <v>29000</v>
      </c>
      <c r="K134" s="90">
        <f t="shared" si="27"/>
        <v>64720</v>
      </c>
      <c r="L134" s="90">
        <f t="shared" si="27"/>
        <v>18280</v>
      </c>
      <c r="M134" s="90">
        <f t="shared" si="27"/>
        <v>0</v>
      </c>
      <c r="N134" s="90">
        <f t="shared" si="27"/>
        <v>0</v>
      </c>
      <c r="O134" s="90">
        <f t="shared" si="27"/>
        <v>0</v>
      </c>
      <c r="P134" s="90">
        <f t="shared" si="27"/>
        <v>0</v>
      </c>
      <c r="Q134" s="90">
        <f t="shared" si="27"/>
        <v>112000</v>
      </c>
    </row>
    <row r="135" spans="2:17" ht="63" x14ac:dyDescent="0.2">
      <c r="B135" s="94"/>
      <c r="C135" s="76"/>
      <c r="D135" s="47">
        <v>13.1</v>
      </c>
      <c r="E135" s="57" t="s">
        <v>1058</v>
      </c>
      <c r="F135" s="19" t="s">
        <v>1059</v>
      </c>
      <c r="G135" s="58" t="s">
        <v>98</v>
      </c>
      <c r="H135" s="143" t="s">
        <v>486</v>
      </c>
      <c r="I135" s="27"/>
      <c r="J135" s="27"/>
      <c r="K135" s="27">
        <v>28920</v>
      </c>
      <c r="L135" s="27">
        <v>1080</v>
      </c>
      <c r="M135" s="27"/>
      <c r="N135" s="27"/>
      <c r="O135" s="27"/>
      <c r="P135" s="27"/>
      <c r="Q135" s="27">
        <f>SUM(I135:P135)</f>
        <v>30000</v>
      </c>
    </row>
    <row r="136" spans="2:17" ht="31.5" x14ac:dyDescent="0.2">
      <c r="B136" s="94"/>
      <c r="C136" s="76"/>
      <c r="D136" s="47">
        <v>13.2</v>
      </c>
      <c r="E136" s="57" t="s">
        <v>408</v>
      </c>
      <c r="F136" s="19">
        <v>3</v>
      </c>
      <c r="G136" s="20" t="s">
        <v>118</v>
      </c>
      <c r="H136" s="145" t="s">
        <v>1060</v>
      </c>
      <c r="I136" s="27"/>
      <c r="J136" s="27"/>
      <c r="K136" s="27">
        <v>5000</v>
      </c>
      <c r="L136" s="27"/>
      <c r="M136" s="27"/>
      <c r="N136" s="27"/>
      <c r="O136" s="27"/>
      <c r="P136" s="27"/>
      <c r="Q136" s="27">
        <f t="shared" ref="Q136:Q140" si="28">SUM(I136:P136)</f>
        <v>5000</v>
      </c>
    </row>
    <row r="137" spans="2:17" ht="47.25" x14ac:dyDescent="0.2">
      <c r="B137" s="94"/>
      <c r="C137" s="76"/>
      <c r="D137" s="47">
        <v>13.3</v>
      </c>
      <c r="E137" s="57" t="s">
        <v>100</v>
      </c>
      <c r="F137" s="19">
        <v>3</v>
      </c>
      <c r="G137" s="20" t="s">
        <v>361</v>
      </c>
      <c r="H137" s="206" t="s">
        <v>1061</v>
      </c>
      <c r="I137" s="27"/>
      <c r="J137" s="27"/>
      <c r="K137" s="27"/>
      <c r="L137" s="27">
        <v>4000</v>
      </c>
      <c r="M137" s="27"/>
      <c r="N137" s="27"/>
      <c r="O137" s="27"/>
      <c r="P137" s="27"/>
      <c r="Q137" s="27">
        <f t="shared" si="28"/>
        <v>4000</v>
      </c>
    </row>
    <row r="138" spans="2:17" ht="47.25" x14ac:dyDescent="0.2">
      <c r="B138" s="94"/>
      <c r="C138" s="76"/>
      <c r="D138" s="47">
        <v>13.4</v>
      </c>
      <c r="E138" s="57" t="s">
        <v>411</v>
      </c>
      <c r="F138" s="19">
        <v>3</v>
      </c>
      <c r="G138" s="20" t="s">
        <v>367</v>
      </c>
      <c r="H138" s="144" t="s">
        <v>819</v>
      </c>
      <c r="I138" s="27"/>
      <c r="J138" s="27">
        <v>14400</v>
      </c>
      <c r="K138" s="27">
        <v>11400</v>
      </c>
      <c r="L138" s="27">
        <v>4200</v>
      </c>
      <c r="M138" s="27"/>
      <c r="N138" s="27"/>
      <c r="O138" s="27"/>
      <c r="P138" s="27"/>
      <c r="Q138" s="27">
        <f t="shared" si="28"/>
        <v>30000</v>
      </c>
    </row>
    <row r="139" spans="2:17" ht="84.75" customHeight="1" x14ac:dyDescent="0.2">
      <c r="B139" s="94"/>
      <c r="C139" s="76"/>
      <c r="D139" s="47">
        <v>13.5</v>
      </c>
      <c r="E139" s="141" t="s">
        <v>1062</v>
      </c>
      <c r="F139" s="85" t="s">
        <v>117</v>
      </c>
      <c r="G139" s="105" t="s">
        <v>116</v>
      </c>
      <c r="H139" s="140" t="s">
        <v>1063</v>
      </c>
      <c r="I139" s="106"/>
      <c r="J139" s="106">
        <v>3600</v>
      </c>
      <c r="K139" s="106">
        <v>4400</v>
      </c>
      <c r="L139" s="27"/>
      <c r="M139" s="27"/>
      <c r="N139" s="27"/>
      <c r="O139" s="27"/>
      <c r="P139" s="27"/>
      <c r="Q139" s="27">
        <f t="shared" si="28"/>
        <v>8000</v>
      </c>
    </row>
    <row r="140" spans="2:17" ht="78" customHeight="1" x14ac:dyDescent="0.2">
      <c r="B140" s="95"/>
      <c r="C140" s="76"/>
      <c r="D140" s="47">
        <v>13.6</v>
      </c>
      <c r="E140" s="57" t="s">
        <v>412</v>
      </c>
      <c r="F140" s="19">
        <v>2</v>
      </c>
      <c r="G140" s="58" t="s">
        <v>384</v>
      </c>
      <c r="H140" s="140" t="s">
        <v>1064</v>
      </c>
      <c r="I140" s="27"/>
      <c r="J140" s="27">
        <v>11000</v>
      </c>
      <c r="K140" s="27">
        <v>15000</v>
      </c>
      <c r="L140" s="27">
        <v>9000</v>
      </c>
      <c r="M140" s="27"/>
      <c r="N140" s="27"/>
      <c r="O140" s="27"/>
      <c r="P140" s="27"/>
      <c r="Q140" s="27">
        <f t="shared" si="28"/>
        <v>35000</v>
      </c>
    </row>
    <row r="141" spans="2:17" x14ac:dyDescent="0.2">
      <c r="B141" s="94"/>
      <c r="C141" s="793" t="s">
        <v>63</v>
      </c>
      <c r="D141" s="794" t="s">
        <v>184</v>
      </c>
      <c r="E141" s="795"/>
      <c r="F141" s="830"/>
      <c r="G141" s="831"/>
      <c r="H141" s="832"/>
      <c r="I141" s="833">
        <f>SUM(I142:I145)</f>
        <v>0</v>
      </c>
      <c r="J141" s="833">
        <f t="shared" ref="J141:Q141" si="29">SUM(J142:J145)</f>
        <v>8400</v>
      </c>
      <c r="K141" s="833">
        <f t="shared" si="29"/>
        <v>0</v>
      </c>
      <c r="L141" s="833">
        <f t="shared" si="29"/>
        <v>21600</v>
      </c>
      <c r="M141" s="833">
        <f t="shared" si="29"/>
        <v>0</v>
      </c>
      <c r="N141" s="833">
        <f t="shared" si="29"/>
        <v>0</v>
      </c>
      <c r="O141" s="833">
        <f t="shared" si="29"/>
        <v>0</v>
      </c>
      <c r="P141" s="833">
        <f t="shared" si="29"/>
        <v>0</v>
      </c>
      <c r="Q141" s="833">
        <f t="shared" si="29"/>
        <v>30000</v>
      </c>
    </row>
    <row r="142" spans="2:17" ht="78.75" x14ac:dyDescent="0.2">
      <c r="B142" s="94"/>
      <c r="C142" s="54"/>
      <c r="D142" s="47">
        <v>14.1</v>
      </c>
      <c r="E142" s="123" t="s">
        <v>1065</v>
      </c>
      <c r="F142" s="19">
        <v>3</v>
      </c>
      <c r="G142" s="20" t="s">
        <v>98</v>
      </c>
      <c r="H142" s="144" t="s">
        <v>1066</v>
      </c>
      <c r="I142" s="27"/>
      <c r="J142" s="27"/>
      <c r="K142" s="27"/>
      <c r="L142" s="27">
        <v>10000</v>
      </c>
      <c r="M142" s="27"/>
      <c r="N142" s="27"/>
      <c r="O142" s="27"/>
      <c r="P142" s="27"/>
      <c r="Q142" s="27">
        <f>SUM(I142:P142)</f>
        <v>10000</v>
      </c>
    </row>
    <row r="143" spans="2:17" ht="47.25" x14ac:dyDescent="0.2">
      <c r="B143" s="94"/>
      <c r="C143" s="76"/>
      <c r="D143" s="47">
        <v>14.2</v>
      </c>
      <c r="E143" s="57" t="s">
        <v>409</v>
      </c>
      <c r="F143" s="19">
        <v>3</v>
      </c>
      <c r="G143" s="20" t="s">
        <v>365</v>
      </c>
      <c r="H143" s="140" t="s">
        <v>568</v>
      </c>
      <c r="I143" s="27"/>
      <c r="J143" s="27"/>
      <c r="K143" s="27"/>
      <c r="L143" s="27">
        <v>5000</v>
      </c>
      <c r="M143" s="27"/>
      <c r="N143" s="27"/>
      <c r="O143" s="27"/>
      <c r="P143" s="27"/>
      <c r="Q143" s="27">
        <f t="shared" ref="Q143:Q145" si="30">SUM(I143:P143)</f>
        <v>5000</v>
      </c>
    </row>
    <row r="144" spans="2:17" ht="47.25" x14ac:dyDescent="0.2">
      <c r="B144" s="94"/>
      <c r="C144" s="76"/>
      <c r="D144" s="47">
        <v>14.3</v>
      </c>
      <c r="E144" s="57" t="s">
        <v>1067</v>
      </c>
      <c r="F144" s="19">
        <v>3</v>
      </c>
      <c r="G144" s="20" t="s">
        <v>366</v>
      </c>
      <c r="H144" s="140" t="s">
        <v>1068</v>
      </c>
      <c r="I144" s="91"/>
      <c r="J144" s="91"/>
      <c r="K144" s="91"/>
      <c r="L144" s="91">
        <v>5000</v>
      </c>
      <c r="M144" s="27"/>
      <c r="N144" s="27"/>
      <c r="O144" s="27"/>
      <c r="P144" s="27"/>
      <c r="Q144" s="27">
        <f t="shared" si="30"/>
        <v>5000</v>
      </c>
    </row>
    <row r="145" spans="2:17" ht="47.25" x14ac:dyDescent="0.2">
      <c r="B145" s="94"/>
      <c r="C145" s="54"/>
      <c r="D145" s="47">
        <v>14.4</v>
      </c>
      <c r="E145" s="123" t="s">
        <v>410</v>
      </c>
      <c r="F145" s="19">
        <v>3</v>
      </c>
      <c r="G145" s="112" t="s">
        <v>971</v>
      </c>
      <c r="H145" s="144" t="s">
        <v>983</v>
      </c>
      <c r="I145" s="27"/>
      <c r="J145" s="27">
        <v>8400</v>
      </c>
      <c r="K145" s="27"/>
      <c r="L145" s="27">
        <v>1600</v>
      </c>
      <c r="M145" s="27"/>
      <c r="N145" s="27"/>
      <c r="O145" s="27"/>
      <c r="P145" s="27"/>
      <c r="Q145" s="27">
        <f t="shared" si="30"/>
        <v>10000</v>
      </c>
    </row>
    <row r="146" spans="2:17" x14ac:dyDescent="0.2">
      <c r="B146" s="94"/>
      <c r="C146" s="152" t="s">
        <v>86</v>
      </c>
      <c r="D146" s="125"/>
      <c r="E146" s="72"/>
      <c r="F146" s="44"/>
      <c r="G146" s="33"/>
      <c r="H146" s="73"/>
      <c r="I146" s="45">
        <f>SUM(I147)</f>
        <v>0</v>
      </c>
      <c r="J146" s="45">
        <f t="shared" ref="J146:P146" si="31">SUM(J147)</f>
        <v>0</v>
      </c>
      <c r="K146" s="45">
        <f t="shared" si="31"/>
        <v>4800</v>
      </c>
      <c r="L146" s="45">
        <f t="shared" si="31"/>
        <v>38200</v>
      </c>
      <c r="M146" s="45">
        <f t="shared" si="31"/>
        <v>0</v>
      </c>
      <c r="N146" s="45">
        <f t="shared" si="31"/>
        <v>0</v>
      </c>
      <c r="O146" s="45">
        <f t="shared" si="31"/>
        <v>0</v>
      </c>
      <c r="P146" s="45">
        <f t="shared" si="31"/>
        <v>0</v>
      </c>
      <c r="Q146" s="45">
        <f>SUM(Q147)</f>
        <v>43000</v>
      </c>
    </row>
    <row r="147" spans="2:17" x14ac:dyDescent="0.2">
      <c r="B147" s="94"/>
      <c r="C147" s="38" t="s">
        <v>64</v>
      </c>
      <c r="D147" s="30" t="s">
        <v>185</v>
      </c>
      <c r="E147" s="96"/>
      <c r="F147" s="792"/>
      <c r="G147" s="23"/>
      <c r="H147" s="64"/>
      <c r="I147" s="90">
        <f>SUM(I148:I152)</f>
        <v>0</v>
      </c>
      <c r="J147" s="90">
        <f t="shared" ref="J147:P147" si="32">SUM(J148:J152)</f>
        <v>0</v>
      </c>
      <c r="K147" s="90">
        <f t="shared" si="32"/>
        <v>4800</v>
      </c>
      <c r="L147" s="90">
        <f t="shared" si="32"/>
        <v>38200</v>
      </c>
      <c r="M147" s="90">
        <f t="shared" si="32"/>
        <v>0</v>
      </c>
      <c r="N147" s="90">
        <f t="shared" si="32"/>
        <v>0</v>
      </c>
      <c r="O147" s="90">
        <f t="shared" si="32"/>
        <v>0</v>
      </c>
      <c r="P147" s="90">
        <f t="shared" si="32"/>
        <v>0</v>
      </c>
      <c r="Q147" s="90">
        <f>SUM(Q148:Q152)</f>
        <v>43000</v>
      </c>
    </row>
    <row r="148" spans="2:17" ht="31.5" x14ac:dyDescent="0.2">
      <c r="B148" s="94"/>
      <c r="C148" s="54"/>
      <c r="D148" s="47">
        <v>15.1</v>
      </c>
      <c r="E148" s="123" t="s">
        <v>107</v>
      </c>
      <c r="F148" s="19">
        <v>5</v>
      </c>
      <c r="G148" s="20" t="s">
        <v>98</v>
      </c>
      <c r="H148" s="143" t="s">
        <v>486</v>
      </c>
      <c r="I148" s="27"/>
      <c r="J148" s="27"/>
      <c r="K148" s="27"/>
      <c r="L148" s="27">
        <v>20000</v>
      </c>
      <c r="M148" s="27"/>
      <c r="N148" s="27"/>
      <c r="O148" s="27"/>
      <c r="P148" s="27"/>
      <c r="Q148" s="27">
        <f>SUM(I148:P148)</f>
        <v>20000</v>
      </c>
    </row>
    <row r="149" spans="2:17" ht="47.25" x14ac:dyDescent="0.2">
      <c r="B149" s="94"/>
      <c r="C149" s="76"/>
      <c r="D149" s="47">
        <v>15.2</v>
      </c>
      <c r="E149" s="123" t="s">
        <v>1069</v>
      </c>
      <c r="F149" s="19">
        <v>5</v>
      </c>
      <c r="G149" s="20" t="s">
        <v>98</v>
      </c>
      <c r="H149" s="140" t="s">
        <v>1070</v>
      </c>
      <c r="I149" s="27"/>
      <c r="J149" s="27"/>
      <c r="K149" s="27"/>
      <c r="L149" s="27">
        <v>10000</v>
      </c>
      <c r="M149" s="27"/>
      <c r="N149" s="27"/>
      <c r="O149" s="27"/>
      <c r="P149" s="27"/>
      <c r="Q149" s="27">
        <f t="shared" ref="Q149:Q152" si="33">SUM(I149:P149)</f>
        <v>10000</v>
      </c>
    </row>
    <row r="150" spans="2:17" ht="31.5" x14ac:dyDescent="0.2">
      <c r="B150" s="94"/>
      <c r="C150" s="76"/>
      <c r="D150" s="47">
        <v>15.3</v>
      </c>
      <c r="E150" s="123" t="s">
        <v>413</v>
      </c>
      <c r="F150" s="19">
        <v>5</v>
      </c>
      <c r="G150" s="20" t="s">
        <v>118</v>
      </c>
      <c r="H150" s="145" t="s">
        <v>268</v>
      </c>
      <c r="I150" s="27"/>
      <c r="J150" s="27"/>
      <c r="K150" s="27"/>
      <c r="L150" s="27">
        <v>5000</v>
      </c>
      <c r="M150" s="27"/>
      <c r="N150" s="27"/>
      <c r="O150" s="27"/>
      <c r="P150" s="27"/>
      <c r="Q150" s="27">
        <f t="shared" si="33"/>
        <v>5000</v>
      </c>
    </row>
    <row r="151" spans="2:17" ht="31.5" x14ac:dyDescent="0.2">
      <c r="B151" s="95"/>
      <c r="C151" s="76"/>
      <c r="D151" s="47">
        <v>15.4</v>
      </c>
      <c r="E151" s="97" t="s">
        <v>1071</v>
      </c>
      <c r="F151" s="15" t="s">
        <v>45</v>
      </c>
      <c r="G151" s="20" t="s">
        <v>361</v>
      </c>
      <c r="H151" s="16" t="s">
        <v>1072</v>
      </c>
      <c r="I151" s="91"/>
      <c r="J151" s="91"/>
      <c r="K151" s="91">
        <v>4800</v>
      </c>
      <c r="L151" s="91">
        <v>2200</v>
      </c>
      <c r="M151" s="27"/>
      <c r="N151" s="27"/>
      <c r="O151" s="27"/>
      <c r="P151" s="27"/>
      <c r="Q151" s="27">
        <f t="shared" si="33"/>
        <v>7000</v>
      </c>
    </row>
    <row r="152" spans="2:17" ht="48.75" customHeight="1" x14ac:dyDescent="0.2">
      <c r="B152" s="94"/>
      <c r="C152" s="76"/>
      <c r="D152" s="75">
        <v>15.5</v>
      </c>
      <c r="E152" s="120" t="s">
        <v>1073</v>
      </c>
      <c r="F152" s="121">
        <v>8</v>
      </c>
      <c r="G152" s="122" t="s">
        <v>116</v>
      </c>
      <c r="H152" s="815" t="s">
        <v>965</v>
      </c>
      <c r="I152" s="109"/>
      <c r="J152" s="109"/>
      <c r="K152" s="109"/>
      <c r="L152" s="109">
        <v>1000</v>
      </c>
      <c r="M152" s="87"/>
      <c r="N152" s="87"/>
      <c r="O152" s="87"/>
      <c r="P152" s="87"/>
      <c r="Q152" s="87">
        <f t="shared" si="33"/>
        <v>1000</v>
      </c>
    </row>
    <row r="153" spans="2:17" x14ac:dyDescent="0.2">
      <c r="B153" s="94"/>
      <c r="C153" s="101" t="s">
        <v>4</v>
      </c>
      <c r="D153" s="74"/>
      <c r="E153" s="72"/>
      <c r="F153" s="44"/>
      <c r="G153" s="33"/>
      <c r="H153" s="73"/>
      <c r="I153" s="45">
        <f t="shared" ref="I153:Q153" si="34">SUM(I154+I157+I163+I172)</f>
        <v>119070</v>
      </c>
      <c r="J153" s="45">
        <f t="shared" si="34"/>
        <v>0</v>
      </c>
      <c r="K153" s="45">
        <f t="shared" si="34"/>
        <v>49500</v>
      </c>
      <c r="L153" s="843">
        <f t="shared" si="34"/>
        <v>1416751</v>
      </c>
      <c r="M153" s="45">
        <f t="shared" si="34"/>
        <v>0</v>
      </c>
      <c r="N153" s="45">
        <f t="shared" si="34"/>
        <v>462658</v>
      </c>
      <c r="O153" s="45">
        <f t="shared" si="34"/>
        <v>0</v>
      </c>
      <c r="P153" s="45">
        <f t="shared" si="34"/>
        <v>0</v>
      </c>
      <c r="Q153" s="45">
        <f t="shared" si="34"/>
        <v>2047979</v>
      </c>
    </row>
    <row r="154" spans="2:17" x14ac:dyDescent="0.2">
      <c r="B154" s="94"/>
      <c r="C154" s="38" t="s">
        <v>65</v>
      </c>
      <c r="D154" s="30" t="s">
        <v>91</v>
      </c>
      <c r="E154" s="96"/>
      <c r="F154" s="792"/>
      <c r="G154" s="23"/>
      <c r="H154" s="64"/>
      <c r="I154" s="90">
        <f>SUM(I155:I156)</f>
        <v>0</v>
      </c>
      <c r="J154" s="90">
        <f t="shared" ref="J154:Q154" si="35">SUM(J155:J156)</f>
        <v>0</v>
      </c>
      <c r="K154" s="90">
        <f t="shared" si="35"/>
        <v>39500</v>
      </c>
      <c r="L154" s="90">
        <f t="shared" si="35"/>
        <v>15500</v>
      </c>
      <c r="M154" s="90">
        <f t="shared" si="35"/>
        <v>0</v>
      </c>
      <c r="N154" s="90">
        <f t="shared" si="35"/>
        <v>0</v>
      </c>
      <c r="O154" s="90">
        <f t="shared" si="35"/>
        <v>0</v>
      </c>
      <c r="P154" s="90">
        <f t="shared" si="35"/>
        <v>0</v>
      </c>
      <c r="Q154" s="90">
        <f t="shared" si="35"/>
        <v>55000</v>
      </c>
    </row>
    <row r="155" spans="2:17" ht="31.5" x14ac:dyDescent="0.2">
      <c r="B155" s="94"/>
      <c r="C155" s="54"/>
      <c r="D155" s="47">
        <v>16.100000000000001</v>
      </c>
      <c r="E155" s="123" t="s">
        <v>186</v>
      </c>
      <c r="F155" s="19">
        <v>9</v>
      </c>
      <c r="G155" s="20" t="s">
        <v>98</v>
      </c>
      <c r="H155" s="140" t="s">
        <v>825</v>
      </c>
      <c r="I155" s="27"/>
      <c r="J155" s="27"/>
      <c r="K155" s="27"/>
      <c r="L155" s="27">
        <v>5000</v>
      </c>
      <c r="M155" s="27"/>
      <c r="N155" s="27"/>
      <c r="O155" s="27"/>
      <c r="P155" s="27"/>
      <c r="Q155" s="27">
        <f>SUM(I155:P155)</f>
        <v>5000</v>
      </c>
    </row>
    <row r="156" spans="2:17" ht="31.5" x14ac:dyDescent="0.2">
      <c r="B156" s="94"/>
      <c r="C156" s="54"/>
      <c r="D156" s="47">
        <v>16.2</v>
      </c>
      <c r="E156" s="123" t="s">
        <v>370</v>
      </c>
      <c r="F156" s="19">
        <v>9</v>
      </c>
      <c r="G156" s="20" t="s">
        <v>98</v>
      </c>
      <c r="H156" s="143" t="s">
        <v>1074</v>
      </c>
      <c r="I156" s="27"/>
      <c r="J156" s="27"/>
      <c r="K156" s="27">
        <v>39500</v>
      </c>
      <c r="L156" s="27">
        <v>10500</v>
      </c>
      <c r="M156" s="27"/>
      <c r="N156" s="27"/>
      <c r="O156" s="27"/>
      <c r="P156" s="27"/>
      <c r="Q156" s="27">
        <f>SUM(I156:P156)</f>
        <v>50000</v>
      </c>
    </row>
    <row r="157" spans="2:17" x14ac:dyDescent="0.2">
      <c r="B157" s="94"/>
      <c r="C157" s="38" t="s">
        <v>66</v>
      </c>
      <c r="D157" s="30" t="s">
        <v>5</v>
      </c>
      <c r="E157" s="96"/>
      <c r="F157" s="792"/>
      <c r="G157" s="23"/>
      <c r="H157" s="64"/>
      <c r="I157" s="90">
        <f>SUM(I158:I162)</f>
        <v>0</v>
      </c>
      <c r="J157" s="90">
        <f t="shared" ref="J157:P157" si="36">SUM(J158:J162)</f>
        <v>0</v>
      </c>
      <c r="K157" s="90">
        <f t="shared" si="36"/>
        <v>0</v>
      </c>
      <c r="L157" s="90">
        <f t="shared" si="36"/>
        <v>97241</v>
      </c>
      <c r="M157" s="90">
        <f t="shared" si="36"/>
        <v>0</v>
      </c>
      <c r="N157" s="90">
        <f t="shared" si="36"/>
        <v>462658</v>
      </c>
      <c r="O157" s="90">
        <f t="shared" si="36"/>
        <v>0</v>
      </c>
      <c r="P157" s="90">
        <f t="shared" si="36"/>
        <v>0</v>
      </c>
      <c r="Q157" s="90">
        <f>SUM(Q158:Q162)</f>
        <v>559899</v>
      </c>
    </row>
    <row r="158" spans="2:17" ht="47.25" x14ac:dyDescent="0.2">
      <c r="B158" s="94"/>
      <c r="C158" s="54"/>
      <c r="D158" s="47">
        <v>17.100000000000001</v>
      </c>
      <c r="E158" s="834" t="s">
        <v>1075</v>
      </c>
      <c r="F158" s="14">
        <v>8</v>
      </c>
      <c r="G158" s="20" t="s">
        <v>366</v>
      </c>
      <c r="H158" s="140" t="s">
        <v>966</v>
      </c>
      <c r="I158" s="91"/>
      <c r="J158" s="91"/>
      <c r="K158" s="91"/>
      <c r="L158" s="835">
        <v>31658</v>
      </c>
      <c r="M158" s="27"/>
      <c r="N158" s="27"/>
      <c r="O158" s="27"/>
      <c r="P158" s="27"/>
      <c r="Q158" s="27">
        <f>SUM(I158:P158)</f>
        <v>31658</v>
      </c>
    </row>
    <row r="159" spans="2:17" ht="63" x14ac:dyDescent="0.2">
      <c r="B159" s="94"/>
      <c r="C159" s="54"/>
      <c r="D159" s="47">
        <v>17.2</v>
      </c>
      <c r="E159" s="123" t="s">
        <v>373</v>
      </c>
      <c r="F159" s="19">
        <v>8</v>
      </c>
      <c r="G159" s="20" t="s">
        <v>363</v>
      </c>
      <c r="H159" s="143" t="s">
        <v>486</v>
      </c>
      <c r="I159" s="27"/>
      <c r="J159" s="27"/>
      <c r="K159" s="27"/>
      <c r="L159" s="27">
        <v>64378</v>
      </c>
      <c r="M159" s="27"/>
      <c r="N159" s="27"/>
      <c r="O159" s="27"/>
      <c r="P159" s="27"/>
      <c r="Q159" s="27">
        <f t="shared" ref="Q159:Q162" si="37">SUM(I159:P159)</f>
        <v>64378</v>
      </c>
    </row>
    <row r="160" spans="2:17" ht="31.5" x14ac:dyDescent="0.2">
      <c r="B160" s="94"/>
      <c r="C160" s="54"/>
      <c r="D160" s="47">
        <v>17.3</v>
      </c>
      <c r="E160" s="810" t="s">
        <v>1076</v>
      </c>
      <c r="F160" s="811">
        <v>8</v>
      </c>
      <c r="G160" s="812" t="s">
        <v>171</v>
      </c>
      <c r="H160" s="140" t="s">
        <v>1077</v>
      </c>
      <c r="I160" s="814"/>
      <c r="J160" s="814"/>
      <c r="K160" s="814"/>
      <c r="L160" s="814"/>
      <c r="M160" s="814"/>
      <c r="N160" s="814">
        <v>10000</v>
      </c>
      <c r="O160" s="27"/>
      <c r="P160" s="27"/>
      <c r="Q160" s="27">
        <f t="shared" si="37"/>
        <v>10000</v>
      </c>
    </row>
    <row r="161" spans="2:17" ht="31.5" x14ac:dyDescent="0.2">
      <c r="B161" s="94"/>
      <c r="C161" s="54"/>
      <c r="D161" s="47">
        <v>17.399999999999999</v>
      </c>
      <c r="E161" s="123" t="s">
        <v>109</v>
      </c>
      <c r="F161" s="19">
        <v>8</v>
      </c>
      <c r="G161" s="20" t="s">
        <v>98</v>
      </c>
      <c r="H161" s="143" t="s">
        <v>486</v>
      </c>
      <c r="I161" s="27"/>
      <c r="J161" s="27"/>
      <c r="K161" s="27"/>
      <c r="L161" s="27"/>
      <c r="M161" s="27"/>
      <c r="N161" s="27">
        <v>452658</v>
      </c>
      <c r="O161" s="27"/>
      <c r="P161" s="27"/>
      <c r="Q161" s="27">
        <f t="shared" si="37"/>
        <v>452658</v>
      </c>
    </row>
    <row r="162" spans="2:17" ht="47.25" x14ac:dyDescent="0.2">
      <c r="B162" s="94"/>
      <c r="C162" s="54"/>
      <c r="D162" s="47">
        <v>17.5</v>
      </c>
      <c r="E162" s="123" t="s">
        <v>105</v>
      </c>
      <c r="F162" s="19">
        <v>8</v>
      </c>
      <c r="G162" s="20" t="s">
        <v>170</v>
      </c>
      <c r="H162" s="143" t="s">
        <v>1078</v>
      </c>
      <c r="I162" s="27"/>
      <c r="J162" s="27"/>
      <c r="K162" s="27"/>
      <c r="L162" s="27">
        <v>1205</v>
      </c>
      <c r="M162" s="27"/>
      <c r="N162" s="27"/>
      <c r="O162" s="27"/>
      <c r="P162" s="27"/>
      <c r="Q162" s="27">
        <f t="shared" si="37"/>
        <v>1205</v>
      </c>
    </row>
    <row r="163" spans="2:17" x14ac:dyDescent="0.2">
      <c r="B163" s="94"/>
      <c r="C163" s="38" t="s">
        <v>167</v>
      </c>
      <c r="D163" s="1625" t="s">
        <v>283</v>
      </c>
      <c r="E163" s="96"/>
      <c r="F163" s="792"/>
      <c r="G163" s="23"/>
      <c r="H163" s="64"/>
      <c r="I163" s="90">
        <f>SUM(I164:I171)</f>
        <v>119070</v>
      </c>
      <c r="J163" s="90">
        <f t="shared" ref="J163:P163" si="38">SUM(J164:J171)</f>
        <v>0</v>
      </c>
      <c r="K163" s="90">
        <f t="shared" si="38"/>
        <v>0</v>
      </c>
      <c r="L163" s="606">
        <f t="shared" si="38"/>
        <v>1159010</v>
      </c>
      <c r="M163" s="90">
        <f t="shared" si="38"/>
        <v>0</v>
      </c>
      <c r="N163" s="90">
        <f t="shared" si="38"/>
        <v>0</v>
      </c>
      <c r="O163" s="90">
        <f t="shared" si="38"/>
        <v>0</v>
      </c>
      <c r="P163" s="90">
        <f t="shared" si="38"/>
        <v>0</v>
      </c>
      <c r="Q163" s="606">
        <f>SUM(Q164:Q171)</f>
        <v>1278080</v>
      </c>
    </row>
    <row r="164" spans="2:17" ht="31.5" x14ac:dyDescent="0.2">
      <c r="B164" s="95"/>
      <c r="C164" s="54"/>
      <c r="D164" s="47">
        <v>18.100000000000001</v>
      </c>
      <c r="E164" s="123" t="s">
        <v>108</v>
      </c>
      <c r="F164" s="19">
        <v>9</v>
      </c>
      <c r="G164" s="20" t="s">
        <v>98</v>
      </c>
      <c r="H164" s="143" t="s">
        <v>486</v>
      </c>
      <c r="I164" s="27"/>
      <c r="J164" s="27"/>
      <c r="K164" s="27"/>
      <c r="L164" s="27">
        <v>314872</v>
      </c>
      <c r="M164" s="27"/>
      <c r="N164" s="27"/>
      <c r="O164" s="27"/>
      <c r="P164" s="27"/>
      <c r="Q164" s="27">
        <f>SUM(I164:P164)</f>
        <v>314872</v>
      </c>
    </row>
    <row r="165" spans="2:17" ht="63" x14ac:dyDescent="0.2">
      <c r="B165" s="94"/>
      <c r="C165" s="76"/>
      <c r="D165" s="75">
        <v>18.2</v>
      </c>
      <c r="E165" s="151" t="s">
        <v>372</v>
      </c>
      <c r="F165" s="88">
        <v>9</v>
      </c>
      <c r="G165" s="124" t="s">
        <v>118</v>
      </c>
      <c r="H165" s="670" t="s">
        <v>1079</v>
      </c>
      <c r="I165" s="87"/>
      <c r="J165" s="87"/>
      <c r="K165" s="87"/>
      <c r="L165" s="87">
        <v>32497</v>
      </c>
      <c r="M165" s="87"/>
      <c r="N165" s="87"/>
      <c r="O165" s="87"/>
      <c r="P165" s="87"/>
      <c r="Q165" s="87">
        <f t="shared" ref="Q165:Q171" si="39">SUM(I165:P165)</f>
        <v>32497</v>
      </c>
    </row>
    <row r="166" spans="2:17" ht="47.25" x14ac:dyDescent="0.2">
      <c r="B166" s="94"/>
      <c r="C166" s="54"/>
      <c r="D166" s="47">
        <v>18.3</v>
      </c>
      <c r="E166" s="123" t="s">
        <v>1080</v>
      </c>
      <c r="F166" s="19">
        <v>9</v>
      </c>
      <c r="G166" s="20" t="s">
        <v>1081</v>
      </c>
      <c r="H166" s="143" t="s">
        <v>486</v>
      </c>
      <c r="I166" s="27"/>
      <c r="J166" s="27"/>
      <c r="K166" s="27"/>
      <c r="L166" s="27">
        <v>72146</v>
      </c>
      <c r="M166" s="27"/>
      <c r="N166" s="27"/>
      <c r="O166" s="27"/>
      <c r="P166" s="27"/>
      <c r="Q166" s="27">
        <f t="shared" si="39"/>
        <v>72146</v>
      </c>
    </row>
    <row r="167" spans="2:17" ht="47.25" x14ac:dyDescent="0.2">
      <c r="B167" s="94"/>
      <c r="C167" s="54"/>
      <c r="D167" s="47">
        <v>18.399999999999999</v>
      </c>
      <c r="E167" s="123" t="s">
        <v>175</v>
      </c>
      <c r="F167" s="19">
        <v>9</v>
      </c>
      <c r="G167" s="20" t="s">
        <v>359</v>
      </c>
      <c r="H167" s="140" t="s">
        <v>1082</v>
      </c>
      <c r="I167" s="27"/>
      <c r="J167" s="27"/>
      <c r="K167" s="27"/>
      <c r="L167" s="27">
        <v>134568</v>
      </c>
      <c r="M167" s="27"/>
      <c r="N167" s="27"/>
      <c r="O167" s="27"/>
      <c r="P167" s="27"/>
      <c r="Q167" s="27">
        <f t="shared" si="39"/>
        <v>134568</v>
      </c>
    </row>
    <row r="168" spans="2:17" ht="47.25" x14ac:dyDescent="0.2">
      <c r="B168" s="94"/>
      <c r="C168" s="54"/>
      <c r="D168" s="47">
        <v>18.5</v>
      </c>
      <c r="E168" s="151" t="s">
        <v>1083</v>
      </c>
      <c r="F168" s="19">
        <v>9</v>
      </c>
      <c r="G168" s="20" t="s">
        <v>420</v>
      </c>
      <c r="H168" s="143" t="s">
        <v>486</v>
      </c>
      <c r="I168" s="27"/>
      <c r="J168" s="27"/>
      <c r="K168" s="27"/>
      <c r="L168" s="27">
        <v>187064</v>
      </c>
      <c r="M168" s="27"/>
      <c r="N168" s="27"/>
      <c r="O168" s="27"/>
      <c r="P168" s="27"/>
      <c r="Q168" s="27">
        <f t="shared" si="39"/>
        <v>187064</v>
      </c>
    </row>
    <row r="169" spans="2:17" ht="47.25" x14ac:dyDescent="0.2">
      <c r="B169" s="94"/>
      <c r="C169" s="54"/>
      <c r="D169" s="47">
        <v>18.600000000000001</v>
      </c>
      <c r="E169" s="123" t="s">
        <v>375</v>
      </c>
      <c r="F169" s="19">
        <v>9</v>
      </c>
      <c r="G169" s="20" t="s">
        <v>1084</v>
      </c>
      <c r="H169" s="143" t="s">
        <v>486</v>
      </c>
      <c r="I169" s="27"/>
      <c r="J169" s="27"/>
      <c r="K169" s="27"/>
      <c r="L169" s="27">
        <v>241049</v>
      </c>
      <c r="M169" s="27"/>
      <c r="N169" s="27"/>
      <c r="O169" s="27"/>
      <c r="P169" s="27"/>
      <c r="Q169" s="27">
        <f t="shared" si="39"/>
        <v>241049</v>
      </c>
    </row>
    <row r="170" spans="2:17" ht="31.5" x14ac:dyDescent="0.2">
      <c r="B170" s="94"/>
      <c r="C170" s="54"/>
      <c r="D170" s="47">
        <v>18.7</v>
      </c>
      <c r="E170" s="810" t="s">
        <v>416</v>
      </c>
      <c r="F170" s="811">
        <v>9</v>
      </c>
      <c r="G170" s="812" t="s">
        <v>171</v>
      </c>
      <c r="H170" s="140" t="s">
        <v>1085</v>
      </c>
      <c r="I170" s="814"/>
      <c r="J170" s="814"/>
      <c r="K170" s="814"/>
      <c r="L170" s="814">
        <v>176814</v>
      </c>
      <c r="M170" s="27"/>
      <c r="N170" s="27"/>
      <c r="O170" s="27"/>
      <c r="P170" s="27"/>
      <c r="Q170" s="27">
        <f t="shared" si="39"/>
        <v>176814</v>
      </c>
    </row>
    <row r="171" spans="2:17" ht="47.25" x14ac:dyDescent="0.2">
      <c r="B171" s="94"/>
      <c r="C171" s="54"/>
      <c r="D171" s="47">
        <v>18.8</v>
      </c>
      <c r="E171" s="836" t="s">
        <v>1086</v>
      </c>
      <c r="F171" s="837">
        <v>9</v>
      </c>
      <c r="G171" s="838" t="s">
        <v>171</v>
      </c>
      <c r="H171" s="839" t="s">
        <v>1087</v>
      </c>
      <c r="I171" s="840">
        <v>119070</v>
      </c>
      <c r="J171" s="840"/>
      <c r="K171" s="840"/>
      <c r="L171" s="840"/>
      <c r="M171" s="28"/>
      <c r="N171" s="28"/>
      <c r="O171" s="28"/>
      <c r="P171" s="27"/>
      <c r="Q171" s="27">
        <f t="shared" si="39"/>
        <v>119070</v>
      </c>
    </row>
    <row r="172" spans="2:17" x14ac:dyDescent="0.2">
      <c r="B172" s="94"/>
      <c r="C172" s="38" t="s">
        <v>187</v>
      </c>
      <c r="D172" s="30" t="s">
        <v>17</v>
      </c>
      <c r="E172" s="96"/>
      <c r="F172" s="792"/>
      <c r="G172" s="23"/>
      <c r="H172" s="64"/>
      <c r="I172" s="90">
        <f>SUM(I173:I185)</f>
        <v>0</v>
      </c>
      <c r="J172" s="90">
        <f t="shared" ref="J172:Q172" si="40">SUM(J173:J185)</f>
        <v>0</v>
      </c>
      <c r="K172" s="90">
        <f t="shared" si="40"/>
        <v>10000</v>
      </c>
      <c r="L172" s="90">
        <f t="shared" si="40"/>
        <v>145000</v>
      </c>
      <c r="M172" s="90">
        <f t="shared" si="40"/>
        <v>0</v>
      </c>
      <c r="N172" s="90">
        <f t="shared" si="40"/>
        <v>0</v>
      </c>
      <c r="O172" s="90">
        <f t="shared" si="40"/>
        <v>0</v>
      </c>
      <c r="P172" s="90">
        <f t="shared" si="40"/>
        <v>0</v>
      </c>
      <c r="Q172" s="90">
        <f t="shared" si="40"/>
        <v>155000</v>
      </c>
    </row>
    <row r="173" spans="2:17" ht="47.25" x14ac:dyDescent="0.2">
      <c r="B173" s="94"/>
      <c r="C173" s="54"/>
      <c r="D173" s="47">
        <v>19.100000000000001</v>
      </c>
      <c r="E173" s="123" t="s">
        <v>1088</v>
      </c>
      <c r="F173" s="19">
        <v>9</v>
      </c>
      <c r="G173" s="20" t="s">
        <v>98</v>
      </c>
      <c r="H173" s="143" t="s">
        <v>486</v>
      </c>
      <c r="I173" s="27"/>
      <c r="J173" s="27"/>
      <c r="K173" s="27"/>
      <c r="L173" s="27">
        <v>30000</v>
      </c>
      <c r="M173" s="27"/>
      <c r="N173" s="27"/>
      <c r="O173" s="27"/>
      <c r="P173" s="27"/>
      <c r="Q173" s="27">
        <f>SUM(I173:P173)</f>
        <v>30000</v>
      </c>
    </row>
    <row r="174" spans="2:17" x14ac:dyDescent="0.2">
      <c r="B174" s="94"/>
      <c r="C174" s="54"/>
      <c r="D174" s="47">
        <v>19.2</v>
      </c>
      <c r="E174" s="123" t="s">
        <v>188</v>
      </c>
      <c r="F174" s="19">
        <v>9</v>
      </c>
      <c r="G174" s="20" t="s">
        <v>118</v>
      </c>
      <c r="H174" s="145" t="s">
        <v>1089</v>
      </c>
      <c r="I174" s="27"/>
      <c r="J174" s="27"/>
      <c r="K174" s="27"/>
      <c r="L174" s="27">
        <v>10000</v>
      </c>
      <c r="M174" s="27"/>
      <c r="N174" s="27"/>
      <c r="O174" s="27"/>
      <c r="P174" s="27"/>
      <c r="Q174" s="27">
        <f t="shared" ref="Q174:Q185" si="41">SUM(I174:P174)</f>
        <v>10000</v>
      </c>
    </row>
    <row r="175" spans="2:17" ht="31.5" x14ac:dyDescent="0.2">
      <c r="B175" s="95"/>
      <c r="C175" s="54"/>
      <c r="D175" s="47">
        <v>19.3</v>
      </c>
      <c r="E175" s="841" t="s">
        <v>102</v>
      </c>
      <c r="F175" s="806">
        <v>9</v>
      </c>
      <c r="G175" s="807" t="s">
        <v>171</v>
      </c>
      <c r="H175" s="842" t="s">
        <v>1090</v>
      </c>
      <c r="I175" s="809"/>
      <c r="J175" s="809"/>
      <c r="K175" s="809"/>
      <c r="L175" s="809">
        <v>15000</v>
      </c>
      <c r="M175" s="27"/>
      <c r="N175" s="27"/>
      <c r="O175" s="27"/>
      <c r="P175" s="27"/>
      <c r="Q175" s="27">
        <f t="shared" si="41"/>
        <v>15000</v>
      </c>
    </row>
    <row r="176" spans="2:17" ht="47.25" x14ac:dyDescent="0.2">
      <c r="B176" s="94"/>
      <c r="C176" s="76"/>
      <c r="D176" s="75">
        <v>19.399999999999999</v>
      </c>
      <c r="E176" s="42" t="s">
        <v>1091</v>
      </c>
      <c r="F176" s="29">
        <v>9</v>
      </c>
      <c r="G176" s="124" t="s">
        <v>366</v>
      </c>
      <c r="H176" s="815" t="s">
        <v>1092</v>
      </c>
      <c r="I176" s="87"/>
      <c r="J176" s="87"/>
      <c r="K176" s="87"/>
      <c r="L176" s="87">
        <v>10000</v>
      </c>
      <c r="M176" s="87"/>
      <c r="N176" s="87"/>
      <c r="O176" s="87"/>
      <c r="P176" s="87"/>
      <c r="Q176" s="87">
        <f t="shared" si="41"/>
        <v>10000</v>
      </c>
    </row>
    <row r="177" spans="2:21" ht="31.5" x14ac:dyDescent="0.2">
      <c r="B177" s="94"/>
      <c r="C177" s="54"/>
      <c r="D177" s="47">
        <v>19.5</v>
      </c>
      <c r="E177" s="97" t="s">
        <v>17</v>
      </c>
      <c r="F177" s="15">
        <v>9</v>
      </c>
      <c r="G177" s="20" t="s">
        <v>361</v>
      </c>
      <c r="H177" s="16" t="s">
        <v>1093</v>
      </c>
      <c r="I177" s="91"/>
      <c r="J177" s="91"/>
      <c r="K177" s="91">
        <v>10000</v>
      </c>
      <c r="L177" s="27"/>
      <c r="M177" s="27"/>
      <c r="N177" s="27"/>
      <c r="O177" s="27"/>
      <c r="P177" s="27"/>
      <c r="Q177" s="27">
        <f t="shared" si="41"/>
        <v>10000</v>
      </c>
    </row>
    <row r="178" spans="2:21" ht="31.5" x14ac:dyDescent="0.2">
      <c r="B178" s="94"/>
      <c r="C178" s="54"/>
      <c r="D178" s="47">
        <v>19.600000000000001</v>
      </c>
      <c r="E178" s="123" t="s">
        <v>417</v>
      </c>
      <c r="F178" s="19">
        <v>9</v>
      </c>
      <c r="G178" s="20" t="s">
        <v>359</v>
      </c>
      <c r="H178" s="140" t="s">
        <v>568</v>
      </c>
      <c r="I178" s="27"/>
      <c r="J178" s="27"/>
      <c r="K178" s="27"/>
      <c r="L178" s="27">
        <v>10000</v>
      </c>
      <c r="M178" s="27"/>
      <c r="N178" s="27"/>
      <c r="O178" s="27"/>
      <c r="P178" s="27"/>
      <c r="Q178" s="27">
        <f t="shared" si="41"/>
        <v>10000</v>
      </c>
    </row>
    <row r="179" spans="2:21" ht="47.25" x14ac:dyDescent="0.2">
      <c r="B179" s="94"/>
      <c r="C179" s="54"/>
      <c r="D179" s="47">
        <v>19.7</v>
      </c>
      <c r="E179" s="123" t="s">
        <v>421</v>
      </c>
      <c r="F179" s="19">
        <v>6</v>
      </c>
      <c r="G179" s="20" t="s">
        <v>363</v>
      </c>
      <c r="H179" s="140" t="s">
        <v>1094</v>
      </c>
      <c r="I179" s="27"/>
      <c r="J179" s="27"/>
      <c r="K179" s="27"/>
      <c r="L179" s="27">
        <v>10000</v>
      </c>
      <c r="M179" s="27"/>
      <c r="N179" s="27"/>
      <c r="O179" s="27"/>
      <c r="P179" s="27"/>
      <c r="Q179" s="27">
        <f t="shared" si="41"/>
        <v>10000</v>
      </c>
    </row>
    <row r="180" spans="2:21" ht="47.25" x14ac:dyDescent="0.2">
      <c r="B180" s="94"/>
      <c r="C180" s="54"/>
      <c r="D180" s="47">
        <v>19.8</v>
      </c>
      <c r="E180" s="123" t="s">
        <v>188</v>
      </c>
      <c r="F180" s="19">
        <v>9</v>
      </c>
      <c r="G180" s="20" t="s">
        <v>420</v>
      </c>
      <c r="H180" s="145" t="s">
        <v>1095</v>
      </c>
      <c r="I180" s="27"/>
      <c r="J180" s="27"/>
      <c r="K180" s="27"/>
      <c r="L180" s="27">
        <v>10000</v>
      </c>
      <c r="M180" s="27"/>
      <c r="N180" s="27"/>
      <c r="O180" s="27"/>
      <c r="P180" s="27"/>
      <c r="Q180" s="27">
        <f t="shared" si="41"/>
        <v>10000</v>
      </c>
    </row>
    <row r="181" spans="2:21" ht="47.25" x14ac:dyDescent="0.2">
      <c r="B181" s="94"/>
      <c r="C181" s="54"/>
      <c r="D181" s="47">
        <v>19.899999999999999</v>
      </c>
      <c r="E181" s="123" t="s">
        <v>418</v>
      </c>
      <c r="F181" s="19">
        <v>9</v>
      </c>
      <c r="G181" s="20" t="s">
        <v>367</v>
      </c>
      <c r="H181" s="143" t="s">
        <v>486</v>
      </c>
      <c r="I181" s="27"/>
      <c r="J181" s="27"/>
      <c r="K181" s="27"/>
      <c r="L181" s="27">
        <v>10000</v>
      </c>
      <c r="M181" s="27"/>
      <c r="N181" s="27"/>
      <c r="O181" s="27"/>
      <c r="P181" s="27"/>
      <c r="Q181" s="27">
        <f t="shared" si="41"/>
        <v>10000</v>
      </c>
    </row>
    <row r="182" spans="2:21" ht="53.25" customHeight="1" x14ac:dyDescent="0.2">
      <c r="B182" s="94"/>
      <c r="C182" s="54"/>
      <c r="D182" s="60">
        <v>19.100000000000001</v>
      </c>
      <c r="E182" s="123" t="s">
        <v>422</v>
      </c>
      <c r="F182" s="19">
        <v>9</v>
      </c>
      <c r="G182" s="20" t="s">
        <v>365</v>
      </c>
      <c r="H182" s="140" t="s">
        <v>1096</v>
      </c>
      <c r="I182" s="27"/>
      <c r="J182" s="27"/>
      <c r="K182" s="27"/>
      <c r="L182" s="27">
        <v>10000</v>
      </c>
      <c r="M182" s="27"/>
      <c r="N182" s="27"/>
      <c r="O182" s="27"/>
      <c r="P182" s="27"/>
      <c r="Q182" s="27">
        <f t="shared" si="41"/>
        <v>10000</v>
      </c>
    </row>
    <row r="183" spans="2:21" ht="31.5" x14ac:dyDescent="0.2">
      <c r="B183" s="94"/>
      <c r="C183" s="54"/>
      <c r="D183" s="60">
        <v>19.11</v>
      </c>
      <c r="E183" s="104" t="s">
        <v>1097</v>
      </c>
      <c r="F183" s="85">
        <v>9</v>
      </c>
      <c r="G183" s="105" t="s">
        <v>116</v>
      </c>
      <c r="H183" s="140" t="s">
        <v>781</v>
      </c>
      <c r="I183" s="106"/>
      <c r="J183" s="106"/>
      <c r="K183" s="106"/>
      <c r="L183" s="106">
        <v>10000</v>
      </c>
      <c r="M183" s="27"/>
      <c r="N183" s="27"/>
      <c r="O183" s="27"/>
      <c r="P183" s="27"/>
      <c r="Q183" s="27">
        <f t="shared" si="41"/>
        <v>10000</v>
      </c>
    </row>
    <row r="184" spans="2:21" ht="47.25" x14ac:dyDescent="0.2">
      <c r="B184" s="94"/>
      <c r="C184" s="54"/>
      <c r="D184" s="60">
        <v>19.12</v>
      </c>
      <c r="E184" s="123" t="s">
        <v>419</v>
      </c>
      <c r="F184" s="19">
        <v>9</v>
      </c>
      <c r="G184" s="20" t="s">
        <v>384</v>
      </c>
      <c r="H184" s="140" t="s">
        <v>781</v>
      </c>
      <c r="I184" s="27"/>
      <c r="J184" s="27"/>
      <c r="K184" s="27"/>
      <c r="L184" s="27">
        <v>10000</v>
      </c>
      <c r="M184" s="27"/>
      <c r="N184" s="27"/>
      <c r="O184" s="27"/>
      <c r="P184" s="27"/>
      <c r="Q184" s="27">
        <f t="shared" si="41"/>
        <v>10000</v>
      </c>
    </row>
    <row r="185" spans="2:21" ht="59.25" customHeight="1" x14ac:dyDescent="0.2">
      <c r="B185" s="95"/>
      <c r="C185" s="54"/>
      <c r="D185" s="60">
        <v>19.13</v>
      </c>
      <c r="E185" s="169" t="s">
        <v>1098</v>
      </c>
      <c r="F185" s="19">
        <v>9</v>
      </c>
      <c r="G185" s="20" t="s">
        <v>1081</v>
      </c>
      <c r="H185" s="143" t="s">
        <v>486</v>
      </c>
      <c r="I185" s="27"/>
      <c r="J185" s="27"/>
      <c r="K185" s="27"/>
      <c r="L185" s="27">
        <v>10000</v>
      </c>
      <c r="M185" s="27"/>
      <c r="N185" s="27"/>
      <c r="O185" s="27"/>
      <c r="P185" s="27"/>
      <c r="Q185" s="27">
        <f t="shared" si="41"/>
        <v>10000</v>
      </c>
    </row>
    <row r="186" spans="2:21" s="13" customFormat="1" ht="15.75" x14ac:dyDescent="0.25">
      <c r="B186" s="35"/>
      <c r="C186" s="152" t="s">
        <v>1491</v>
      </c>
      <c r="D186" s="125"/>
      <c r="E186" s="886"/>
      <c r="F186" s="887"/>
      <c r="G186" s="888"/>
      <c r="H186" s="889"/>
      <c r="I186" s="890">
        <f>SUM(I187)</f>
        <v>0</v>
      </c>
      <c r="J186" s="890">
        <f t="shared" ref="J186:O186" si="42">SUM(J187)</f>
        <v>0</v>
      </c>
      <c r="K186" s="890">
        <f t="shared" si="42"/>
        <v>0</v>
      </c>
      <c r="L186" s="890">
        <f t="shared" si="42"/>
        <v>0</v>
      </c>
      <c r="M186" s="890">
        <f t="shared" si="42"/>
        <v>0</v>
      </c>
      <c r="N186" s="890">
        <f t="shared" si="42"/>
        <v>0</v>
      </c>
      <c r="O186" s="890">
        <f t="shared" si="42"/>
        <v>0</v>
      </c>
      <c r="P186" s="1612">
        <f>SUM(P187)</f>
        <v>4100000</v>
      </c>
      <c r="Q186" s="1612">
        <f>SUM(Q187)</f>
        <v>4100000</v>
      </c>
    </row>
    <row r="187" spans="2:21" s="13" customFormat="1" ht="15.75" x14ac:dyDescent="0.25">
      <c r="B187" s="35"/>
      <c r="C187" s="1073" t="s">
        <v>253</v>
      </c>
      <c r="D187" s="1074" t="s">
        <v>1492</v>
      </c>
      <c r="E187" s="819"/>
      <c r="F187" s="820"/>
      <c r="G187" s="821"/>
      <c r="H187" s="1075"/>
      <c r="I187" s="1076">
        <f t="shared" ref="I187:O187" si="43">SUM(I188:I210)</f>
        <v>0</v>
      </c>
      <c r="J187" s="1076">
        <f t="shared" si="43"/>
        <v>0</v>
      </c>
      <c r="K187" s="1076">
        <f t="shared" si="43"/>
        <v>0</v>
      </c>
      <c r="L187" s="1076">
        <f t="shared" si="43"/>
        <v>0</v>
      </c>
      <c r="M187" s="1076">
        <f t="shared" si="43"/>
        <v>0</v>
      </c>
      <c r="N187" s="1076">
        <f t="shared" si="43"/>
        <v>0</v>
      </c>
      <c r="O187" s="1076">
        <f t="shared" si="43"/>
        <v>0</v>
      </c>
      <c r="P187" s="1613">
        <f>SUM(P188:P212)</f>
        <v>4100000</v>
      </c>
      <c r="Q187" s="1613">
        <f>SUM(Q188:Q212)</f>
        <v>4100000</v>
      </c>
    </row>
    <row r="188" spans="2:21" ht="94.5" x14ac:dyDescent="0.2">
      <c r="B188" s="208"/>
      <c r="C188" s="199"/>
      <c r="D188" s="170">
        <v>20.100000000000001</v>
      </c>
      <c r="E188" s="22" t="s">
        <v>1665</v>
      </c>
      <c r="F188" s="14" t="s">
        <v>117</v>
      </c>
      <c r="G188" s="1380" t="s">
        <v>1687</v>
      </c>
      <c r="H188" s="20" t="s">
        <v>486</v>
      </c>
      <c r="I188" s="27"/>
      <c r="J188" s="27"/>
      <c r="K188" s="27"/>
      <c r="L188" s="27"/>
      <c r="M188" s="27"/>
      <c r="N188" s="27"/>
      <c r="O188" s="27"/>
      <c r="P188" s="27">
        <v>250000</v>
      </c>
      <c r="Q188" s="27">
        <f>SUM(I188:P188)</f>
        <v>250000</v>
      </c>
      <c r="U188" s="6"/>
    </row>
    <row r="189" spans="2:21" ht="81.75" customHeight="1" x14ac:dyDescent="0.2">
      <c r="B189" s="208"/>
      <c r="C189" s="199"/>
      <c r="D189" s="170">
        <v>20.2</v>
      </c>
      <c r="E189" s="22" t="s">
        <v>1666</v>
      </c>
      <c r="F189" s="14" t="s">
        <v>117</v>
      </c>
      <c r="G189" s="1380" t="s">
        <v>1688</v>
      </c>
      <c r="H189" s="20" t="s">
        <v>486</v>
      </c>
      <c r="I189" s="27"/>
      <c r="J189" s="27"/>
      <c r="K189" s="27"/>
      <c r="L189" s="27"/>
      <c r="M189" s="27"/>
      <c r="N189" s="27"/>
      <c r="O189" s="27"/>
      <c r="P189" s="27">
        <v>150000</v>
      </c>
      <c r="Q189" s="27">
        <f t="shared" ref="Q189:Q212" si="44">SUM(I189:P189)</f>
        <v>150000</v>
      </c>
    </row>
    <row r="190" spans="2:21" ht="94.5" x14ac:dyDescent="0.2">
      <c r="B190" s="208"/>
      <c r="C190" s="199"/>
      <c r="D190" s="170">
        <v>20.3</v>
      </c>
      <c r="E190" s="22" t="s">
        <v>1667</v>
      </c>
      <c r="F190" s="14" t="s">
        <v>117</v>
      </c>
      <c r="G190" s="1380" t="s">
        <v>1689</v>
      </c>
      <c r="H190" s="20" t="s">
        <v>486</v>
      </c>
      <c r="I190" s="27"/>
      <c r="J190" s="27"/>
      <c r="K190" s="27"/>
      <c r="L190" s="27"/>
      <c r="M190" s="27"/>
      <c r="N190" s="27"/>
      <c r="O190" s="27"/>
      <c r="P190" s="27">
        <v>250000</v>
      </c>
      <c r="Q190" s="27">
        <f t="shared" si="44"/>
        <v>250000</v>
      </c>
    </row>
    <row r="191" spans="2:21" ht="78.75" x14ac:dyDescent="0.2">
      <c r="B191" s="208"/>
      <c r="C191" s="199"/>
      <c r="D191" s="170">
        <v>20.399999999999999</v>
      </c>
      <c r="E191" s="22" t="s">
        <v>1668</v>
      </c>
      <c r="F191" s="14" t="s">
        <v>117</v>
      </c>
      <c r="G191" s="1380" t="s">
        <v>1690</v>
      </c>
      <c r="H191" s="20" t="s">
        <v>486</v>
      </c>
      <c r="I191" s="27"/>
      <c r="J191" s="27"/>
      <c r="K191" s="27"/>
      <c r="L191" s="27"/>
      <c r="M191" s="27"/>
      <c r="N191" s="27"/>
      <c r="O191" s="27"/>
      <c r="P191" s="27">
        <v>200000</v>
      </c>
      <c r="Q191" s="27">
        <f t="shared" si="44"/>
        <v>200000</v>
      </c>
    </row>
    <row r="192" spans="2:21" ht="47.25" x14ac:dyDescent="0.2">
      <c r="B192" s="209"/>
      <c r="C192" s="199"/>
      <c r="D192" s="170">
        <v>20.5</v>
      </c>
      <c r="E192" s="22" t="s">
        <v>1669</v>
      </c>
      <c r="F192" s="14" t="s">
        <v>117</v>
      </c>
      <c r="G192" s="1380" t="s">
        <v>1691</v>
      </c>
      <c r="H192" s="20" t="s">
        <v>486</v>
      </c>
      <c r="I192" s="27"/>
      <c r="J192" s="27"/>
      <c r="K192" s="27"/>
      <c r="L192" s="27"/>
      <c r="M192" s="27"/>
      <c r="N192" s="27"/>
      <c r="O192" s="27"/>
      <c r="P192" s="27">
        <v>350000</v>
      </c>
      <c r="Q192" s="27">
        <f t="shared" si="44"/>
        <v>350000</v>
      </c>
    </row>
    <row r="193" spans="2:17" ht="115.5" customHeight="1" x14ac:dyDescent="0.2">
      <c r="B193" s="208"/>
      <c r="C193" s="207"/>
      <c r="D193" s="170">
        <v>20.6</v>
      </c>
      <c r="E193" s="39" t="s">
        <v>1704</v>
      </c>
      <c r="F193" s="29" t="s">
        <v>117</v>
      </c>
      <c r="G193" s="1383" t="s">
        <v>1692</v>
      </c>
      <c r="H193" s="124" t="s">
        <v>486</v>
      </c>
      <c r="I193" s="87"/>
      <c r="J193" s="87"/>
      <c r="K193" s="87"/>
      <c r="L193" s="87"/>
      <c r="M193" s="87"/>
      <c r="N193" s="87"/>
      <c r="O193" s="87"/>
      <c r="P193" s="87">
        <v>300000</v>
      </c>
      <c r="Q193" s="87">
        <f t="shared" si="44"/>
        <v>300000</v>
      </c>
    </row>
    <row r="194" spans="2:17" ht="110.25" x14ac:dyDescent="0.2">
      <c r="B194" s="208"/>
      <c r="C194" s="199"/>
      <c r="D194" s="170">
        <v>20.7</v>
      </c>
      <c r="E194" s="22" t="s">
        <v>1670</v>
      </c>
      <c r="F194" s="14" t="s">
        <v>117</v>
      </c>
      <c r="G194" s="1380" t="s">
        <v>1693</v>
      </c>
      <c r="H194" s="20" t="s">
        <v>486</v>
      </c>
      <c r="I194" s="27"/>
      <c r="J194" s="27"/>
      <c r="K194" s="27"/>
      <c r="L194" s="27"/>
      <c r="M194" s="27"/>
      <c r="N194" s="27"/>
      <c r="O194" s="27"/>
      <c r="P194" s="27">
        <v>200000</v>
      </c>
      <c r="Q194" s="27">
        <f t="shared" si="44"/>
        <v>200000</v>
      </c>
    </row>
    <row r="195" spans="2:17" ht="81" customHeight="1" x14ac:dyDescent="0.2">
      <c r="B195" s="208"/>
      <c r="C195" s="199"/>
      <c r="D195" s="170">
        <v>20.8</v>
      </c>
      <c r="E195" s="22" t="s">
        <v>1703</v>
      </c>
      <c r="F195" s="14" t="s">
        <v>117</v>
      </c>
      <c r="G195" s="1380" t="s">
        <v>1694</v>
      </c>
      <c r="H195" s="20" t="s">
        <v>486</v>
      </c>
      <c r="I195" s="27"/>
      <c r="J195" s="27"/>
      <c r="K195" s="27"/>
      <c r="L195" s="27"/>
      <c r="M195" s="27"/>
      <c r="N195" s="27"/>
      <c r="O195" s="27"/>
      <c r="P195" s="27">
        <v>250000</v>
      </c>
      <c r="Q195" s="27">
        <f t="shared" si="44"/>
        <v>250000</v>
      </c>
    </row>
    <row r="196" spans="2:17" ht="47.25" x14ac:dyDescent="0.2">
      <c r="B196" s="208"/>
      <c r="C196" s="199"/>
      <c r="D196" s="170">
        <v>20.9</v>
      </c>
      <c r="E196" s="22" t="s">
        <v>1686</v>
      </c>
      <c r="F196" s="14" t="s">
        <v>117</v>
      </c>
      <c r="G196" s="1380" t="s">
        <v>1695</v>
      </c>
      <c r="H196" s="20" t="s">
        <v>486</v>
      </c>
      <c r="I196" s="27"/>
      <c r="J196" s="27"/>
      <c r="K196" s="27"/>
      <c r="L196" s="27"/>
      <c r="M196" s="27"/>
      <c r="N196" s="27"/>
      <c r="O196" s="27"/>
      <c r="P196" s="27">
        <v>100000</v>
      </c>
      <c r="Q196" s="27">
        <f t="shared" si="44"/>
        <v>100000</v>
      </c>
    </row>
    <row r="197" spans="2:17" ht="49.5" customHeight="1" x14ac:dyDescent="0.2">
      <c r="B197" s="209"/>
      <c r="C197" s="199"/>
      <c r="D197" s="1229">
        <v>20.100000000000001</v>
      </c>
      <c r="E197" s="22" t="s">
        <v>1671</v>
      </c>
      <c r="F197" s="14" t="s">
        <v>117</v>
      </c>
      <c r="G197" s="1380" t="s">
        <v>1696</v>
      </c>
      <c r="H197" s="20" t="s">
        <v>486</v>
      </c>
      <c r="I197" s="27"/>
      <c r="J197" s="27"/>
      <c r="K197" s="27"/>
      <c r="L197" s="27"/>
      <c r="M197" s="27"/>
      <c r="N197" s="27"/>
      <c r="O197" s="27"/>
      <c r="P197" s="27">
        <v>400000</v>
      </c>
      <c r="Q197" s="27">
        <f t="shared" si="44"/>
        <v>400000</v>
      </c>
    </row>
    <row r="198" spans="2:17" ht="94.5" x14ac:dyDescent="0.2">
      <c r="B198" s="208"/>
      <c r="C198" s="207"/>
      <c r="D198" s="170">
        <v>20.11</v>
      </c>
      <c r="E198" s="39" t="s">
        <v>1672</v>
      </c>
      <c r="F198" s="29" t="s">
        <v>117</v>
      </c>
      <c r="G198" s="1383" t="s">
        <v>1696</v>
      </c>
      <c r="H198" s="124" t="s">
        <v>486</v>
      </c>
      <c r="I198" s="87"/>
      <c r="J198" s="87"/>
      <c r="K198" s="87"/>
      <c r="L198" s="87"/>
      <c r="M198" s="87"/>
      <c r="N198" s="87"/>
      <c r="O198" s="87"/>
      <c r="P198" s="87">
        <v>350000</v>
      </c>
      <c r="Q198" s="87">
        <f t="shared" si="44"/>
        <v>350000</v>
      </c>
    </row>
    <row r="199" spans="2:17" ht="80.25" customHeight="1" x14ac:dyDescent="0.2">
      <c r="B199" s="208"/>
      <c r="C199" s="199"/>
      <c r="D199" s="1229">
        <v>20.12</v>
      </c>
      <c r="E199" s="22" t="s">
        <v>477</v>
      </c>
      <c r="F199" s="14" t="s">
        <v>117</v>
      </c>
      <c r="G199" s="1380" t="s">
        <v>1697</v>
      </c>
      <c r="H199" s="20" t="s">
        <v>486</v>
      </c>
      <c r="I199" s="27"/>
      <c r="J199" s="27"/>
      <c r="K199" s="27"/>
      <c r="L199" s="27"/>
      <c r="M199" s="27"/>
      <c r="N199" s="27"/>
      <c r="O199" s="27"/>
      <c r="P199" s="27">
        <v>150000</v>
      </c>
      <c r="Q199" s="27">
        <f t="shared" si="44"/>
        <v>150000</v>
      </c>
    </row>
    <row r="200" spans="2:17" ht="63" x14ac:dyDescent="0.2">
      <c r="B200" s="208"/>
      <c r="C200" s="1434"/>
      <c r="D200" s="170">
        <v>20.13</v>
      </c>
      <c r="E200" s="1435" t="s">
        <v>478</v>
      </c>
      <c r="F200" s="198" t="s">
        <v>117</v>
      </c>
      <c r="G200" s="1436" t="s">
        <v>1697</v>
      </c>
      <c r="H200" s="112" t="s">
        <v>486</v>
      </c>
      <c r="I200" s="28"/>
      <c r="J200" s="28"/>
      <c r="K200" s="28"/>
      <c r="L200" s="28"/>
      <c r="M200" s="28"/>
      <c r="N200" s="28"/>
      <c r="O200" s="28"/>
      <c r="P200" s="28">
        <v>150000</v>
      </c>
      <c r="Q200" s="28">
        <f t="shared" si="44"/>
        <v>150000</v>
      </c>
    </row>
    <row r="201" spans="2:17" ht="138" customHeight="1" x14ac:dyDescent="0.2">
      <c r="B201" s="209"/>
      <c r="C201" s="199"/>
      <c r="D201" s="1229">
        <v>20.14</v>
      </c>
      <c r="E201" s="22" t="s">
        <v>1673</v>
      </c>
      <c r="F201" s="14" t="s">
        <v>117</v>
      </c>
      <c r="G201" s="1380" t="s">
        <v>1698</v>
      </c>
      <c r="H201" s="20" t="s">
        <v>486</v>
      </c>
      <c r="I201" s="77"/>
      <c r="J201" s="77"/>
      <c r="K201" s="77"/>
      <c r="L201" s="77"/>
      <c r="M201" s="77"/>
      <c r="N201" s="77"/>
      <c r="O201" s="77"/>
      <c r="P201" s="77">
        <v>50000</v>
      </c>
      <c r="Q201" s="27">
        <f t="shared" si="44"/>
        <v>50000</v>
      </c>
    </row>
    <row r="202" spans="2:17" ht="142.5" customHeight="1" x14ac:dyDescent="0.2">
      <c r="B202" s="208"/>
      <c r="C202" s="207"/>
      <c r="D202" s="170">
        <v>20.149999999999999</v>
      </c>
      <c r="E202" s="39" t="s">
        <v>1674</v>
      </c>
      <c r="F202" s="29" t="s">
        <v>117</v>
      </c>
      <c r="G202" s="1383" t="s">
        <v>1698</v>
      </c>
      <c r="H202" s="124" t="s">
        <v>486</v>
      </c>
      <c r="I202" s="87"/>
      <c r="J202" s="87"/>
      <c r="K202" s="87"/>
      <c r="L202" s="87"/>
      <c r="M202" s="87"/>
      <c r="N202" s="87"/>
      <c r="O202" s="87"/>
      <c r="P202" s="87">
        <v>50000</v>
      </c>
      <c r="Q202" s="87">
        <f t="shared" si="44"/>
        <v>50000</v>
      </c>
    </row>
    <row r="203" spans="2:17" ht="94.5" x14ac:dyDescent="0.2">
      <c r="B203" s="208"/>
      <c r="C203" s="199"/>
      <c r="D203" s="1229">
        <v>20.16</v>
      </c>
      <c r="E203" s="22" t="s">
        <v>1675</v>
      </c>
      <c r="F203" s="14" t="s">
        <v>117</v>
      </c>
      <c r="G203" s="1380" t="s">
        <v>1698</v>
      </c>
      <c r="H203" s="20" t="s">
        <v>486</v>
      </c>
      <c r="I203" s="27"/>
      <c r="J203" s="27"/>
      <c r="K203" s="27"/>
      <c r="L203" s="27"/>
      <c r="M203" s="27"/>
      <c r="N203" s="27"/>
      <c r="O203" s="27"/>
      <c r="P203" s="27">
        <v>50000</v>
      </c>
      <c r="Q203" s="27">
        <f t="shared" si="44"/>
        <v>50000</v>
      </c>
    </row>
    <row r="204" spans="2:17" ht="94.5" x14ac:dyDescent="0.2">
      <c r="B204" s="208"/>
      <c r="C204" s="1434"/>
      <c r="D204" s="170">
        <v>20.170000000000002</v>
      </c>
      <c r="E204" s="1435" t="s">
        <v>1676</v>
      </c>
      <c r="F204" s="198" t="s">
        <v>117</v>
      </c>
      <c r="G204" s="1436" t="s">
        <v>1698</v>
      </c>
      <c r="H204" s="112" t="s">
        <v>486</v>
      </c>
      <c r="I204" s="28"/>
      <c r="J204" s="28"/>
      <c r="K204" s="28"/>
      <c r="L204" s="28"/>
      <c r="M204" s="28"/>
      <c r="N204" s="28"/>
      <c r="O204" s="28"/>
      <c r="P204" s="28">
        <v>50000</v>
      </c>
      <c r="Q204" s="28">
        <f t="shared" si="44"/>
        <v>50000</v>
      </c>
    </row>
    <row r="205" spans="2:17" ht="107.25" customHeight="1" x14ac:dyDescent="0.2">
      <c r="B205" s="1227"/>
      <c r="C205" s="199"/>
      <c r="D205" s="1229">
        <v>20.18</v>
      </c>
      <c r="E205" s="22" t="s">
        <v>1677</v>
      </c>
      <c r="F205" s="14" t="s">
        <v>117</v>
      </c>
      <c r="G205" s="1380" t="s">
        <v>1699</v>
      </c>
      <c r="H205" s="20" t="s">
        <v>486</v>
      </c>
      <c r="I205" s="27"/>
      <c r="J205" s="27"/>
      <c r="K205" s="27"/>
      <c r="L205" s="27"/>
      <c r="M205" s="27"/>
      <c r="N205" s="27"/>
      <c r="O205" s="27"/>
      <c r="P205" s="27">
        <v>100000</v>
      </c>
      <c r="Q205" s="27">
        <f t="shared" si="44"/>
        <v>100000</v>
      </c>
    </row>
    <row r="206" spans="2:17" ht="109.5" customHeight="1" x14ac:dyDescent="0.2">
      <c r="B206" s="208"/>
      <c r="C206" s="207"/>
      <c r="D206" s="170">
        <v>20.190000000000001</v>
      </c>
      <c r="E206" s="39" t="s">
        <v>1678</v>
      </c>
      <c r="F206" s="29" t="s">
        <v>117</v>
      </c>
      <c r="G206" s="1383" t="s">
        <v>1699</v>
      </c>
      <c r="H206" s="124" t="s">
        <v>486</v>
      </c>
      <c r="I206" s="87"/>
      <c r="J206" s="87"/>
      <c r="K206" s="87"/>
      <c r="L206" s="87"/>
      <c r="M206" s="87"/>
      <c r="N206" s="87"/>
      <c r="O206" s="87"/>
      <c r="P206" s="87">
        <v>100000</v>
      </c>
      <c r="Q206" s="87">
        <f t="shared" si="44"/>
        <v>100000</v>
      </c>
    </row>
    <row r="207" spans="2:17" ht="110.25" x14ac:dyDescent="0.2">
      <c r="B207" s="208"/>
      <c r="C207" s="199"/>
      <c r="D207" s="1229">
        <v>20.2</v>
      </c>
      <c r="E207" s="22" t="s">
        <v>1679</v>
      </c>
      <c r="F207" s="14" t="s">
        <v>117</v>
      </c>
      <c r="G207" s="1380" t="s">
        <v>1699</v>
      </c>
      <c r="H207" s="20" t="s">
        <v>486</v>
      </c>
      <c r="I207" s="27"/>
      <c r="J207" s="27"/>
      <c r="K207" s="27"/>
      <c r="L207" s="27"/>
      <c r="M207" s="27"/>
      <c r="N207" s="27"/>
      <c r="O207" s="27"/>
      <c r="P207" s="27">
        <v>100000</v>
      </c>
      <c r="Q207" s="27">
        <f t="shared" si="44"/>
        <v>100000</v>
      </c>
    </row>
    <row r="208" spans="2:17" ht="63" customHeight="1" x14ac:dyDescent="0.2">
      <c r="B208" s="209"/>
      <c r="C208" s="199"/>
      <c r="D208" s="170">
        <v>20.21</v>
      </c>
      <c r="E208" s="22" t="s">
        <v>1684</v>
      </c>
      <c r="F208" s="14" t="s">
        <v>117</v>
      </c>
      <c r="G208" s="1380" t="s">
        <v>1696</v>
      </c>
      <c r="H208" s="20" t="s">
        <v>486</v>
      </c>
      <c r="I208" s="27"/>
      <c r="J208" s="27"/>
      <c r="K208" s="27"/>
      <c r="L208" s="27"/>
      <c r="M208" s="27"/>
      <c r="N208" s="27"/>
      <c r="O208" s="27"/>
      <c r="P208" s="27">
        <v>320000</v>
      </c>
      <c r="Q208" s="27">
        <f t="shared" si="44"/>
        <v>320000</v>
      </c>
    </row>
    <row r="209" spans="2:17" ht="63" hidden="1" x14ac:dyDescent="0.2">
      <c r="B209" s="1227"/>
      <c r="C209" s="199"/>
      <c r="D209" s="1229">
        <v>20.22</v>
      </c>
      <c r="E209" s="22" t="s">
        <v>1680</v>
      </c>
      <c r="F209" s="14" t="s">
        <v>117</v>
      </c>
      <c r="G209" s="1380" t="s">
        <v>1685</v>
      </c>
      <c r="H209" s="20" t="s">
        <v>486</v>
      </c>
      <c r="I209" s="27"/>
      <c r="J209" s="27"/>
      <c r="K209" s="27"/>
      <c r="L209" s="27"/>
      <c r="M209" s="27"/>
      <c r="N209" s="27"/>
      <c r="O209" s="27"/>
      <c r="P209" s="27"/>
      <c r="Q209" s="27">
        <f t="shared" si="44"/>
        <v>0</v>
      </c>
    </row>
    <row r="210" spans="2:17" ht="80.25" hidden="1" customHeight="1" x14ac:dyDescent="0.2">
      <c r="B210" s="1227"/>
      <c r="C210" s="199"/>
      <c r="D210" s="170">
        <v>20.23</v>
      </c>
      <c r="E210" s="22" t="s">
        <v>1681</v>
      </c>
      <c r="F210" s="14" t="s">
        <v>117</v>
      </c>
      <c r="G210" s="1380" t="s">
        <v>1685</v>
      </c>
      <c r="H210" s="20" t="s">
        <v>486</v>
      </c>
      <c r="I210" s="27"/>
      <c r="J210" s="27"/>
      <c r="K210" s="27"/>
      <c r="L210" s="27"/>
      <c r="M210" s="27"/>
      <c r="N210" s="27"/>
      <c r="O210" s="27"/>
      <c r="P210" s="27"/>
      <c r="Q210" s="27">
        <f t="shared" si="44"/>
        <v>0</v>
      </c>
    </row>
    <row r="211" spans="2:17" ht="78" hidden="1" customHeight="1" x14ac:dyDescent="0.2">
      <c r="B211" s="1228"/>
      <c r="C211" s="1434"/>
      <c r="D211" s="1229">
        <v>20.239999999999998</v>
      </c>
      <c r="E211" s="1435" t="s">
        <v>1682</v>
      </c>
      <c r="F211" s="198" t="s">
        <v>117</v>
      </c>
      <c r="G211" s="1436" t="s">
        <v>1685</v>
      </c>
      <c r="H211" s="112" t="s">
        <v>486</v>
      </c>
      <c r="I211" s="28"/>
      <c r="J211" s="28"/>
      <c r="K211" s="28"/>
      <c r="L211" s="28"/>
      <c r="M211" s="28"/>
      <c r="N211" s="28"/>
      <c r="O211" s="28"/>
      <c r="P211" s="28"/>
      <c r="Q211" s="28">
        <f t="shared" si="44"/>
        <v>0</v>
      </c>
    </row>
    <row r="212" spans="2:17" ht="173.25" x14ac:dyDescent="0.2">
      <c r="B212" s="1227"/>
      <c r="C212" s="199"/>
      <c r="D212" s="170">
        <v>20.22</v>
      </c>
      <c r="E212" s="22" t="s">
        <v>1683</v>
      </c>
      <c r="F212" s="14" t="s">
        <v>117</v>
      </c>
      <c r="G212" s="1380" t="s">
        <v>1700</v>
      </c>
      <c r="H212" s="20" t="s">
        <v>486</v>
      </c>
      <c r="I212" s="27"/>
      <c r="J212" s="27"/>
      <c r="K212" s="27"/>
      <c r="L212" s="27"/>
      <c r="M212" s="27"/>
      <c r="N212" s="27"/>
      <c r="O212" s="27"/>
      <c r="P212" s="27">
        <v>180000</v>
      </c>
      <c r="Q212" s="27">
        <f t="shared" si="44"/>
        <v>180000</v>
      </c>
    </row>
  </sheetData>
  <mergeCells count="3">
    <mergeCell ref="B1:Q1"/>
    <mergeCell ref="C3:E3"/>
    <mergeCell ref="B4:E4"/>
  </mergeCells>
  <pageMargins left="0.78740157480314965" right="0.5118110236220472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261"/>
  <sheetViews>
    <sheetView topLeftCell="C197" zoomScale="110" zoomScaleNormal="110" workbookViewId="0">
      <selection activeCell="E109" sqref="E109"/>
    </sheetView>
  </sheetViews>
  <sheetFormatPr defaultRowHeight="18.75" x14ac:dyDescent="0.3"/>
  <cols>
    <col min="1" max="1" width="7.75" style="5" hidden="1" customWidth="1"/>
    <col min="2" max="2" width="2" style="5" hidden="1" customWidth="1"/>
    <col min="3" max="3" width="2.625" style="6" customWidth="1"/>
    <col min="4" max="4" width="5" style="6" customWidth="1"/>
    <col min="5" max="5" width="30.375" style="3" customWidth="1"/>
    <col min="6" max="6" width="0.875" style="8" hidden="1" customWidth="1"/>
    <col min="7" max="7" width="15.625" style="4" customWidth="1"/>
    <col min="8" max="8" width="12.125" style="7" customWidth="1"/>
    <col min="9" max="9" width="12.25" style="92" hidden="1" customWidth="1"/>
    <col min="10" max="10" width="8" style="92" hidden="1" customWidth="1"/>
    <col min="11" max="11" width="10.875" style="92" hidden="1" customWidth="1"/>
    <col min="12" max="12" width="12.875" style="92" hidden="1" customWidth="1"/>
    <col min="13" max="13" width="6.75" style="92" hidden="1" customWidth="1"/>
    <col min="14" max="14" width="7.75" style="92" hidden="1" customWidth="1"/>
    <col min="15" max="15" width="18.625" style="92" hidden="1" customWidth="1"/>
    <col min="16" max="16" width="9.125" style="92" hidden="1" customWidth="1"/>
    <col min="17" max="17" width="11.125" style="92" customWidth="1"/>
    <col min="18" max="18" width="9" style="1"/>
    <col min="19" max="19" width="10.875" style="1" bestFit="1" customWidth="1"/>
    <col min="20" max="16384" width="9" style="1"/>
  </cols>
  <sheetData>
    <row r="1" spans="1:22" ht="19.5" thickBot="1" x14ac:dyDescent="0.35">
      <c r="H1" s="79"/>
      <c r="P1" s="360"/>
      <c r="Q1" s="1"/>
    </row>
    <row r="2" spans="1:22" s="235" customFormat="1" ht="20.25" thickTop="1" thickBot="1" x14ac:dyDescent="0.35">
      <c r="A2" s="236"/>
      <c r="B2" s="236"/>
      <c r="C2" s="245"/>
      <c r="D2" s="245"/>
      <c r="E2" s="245"/>
      <c r="F2" s="237"/>
      <c r="G2" s="1678" t="s">
        <v>1706</v>
      </c>
      <c r="H2" s="1679"/>
      <c r="I2" s="1679"/>
      <c r="J2" s="1679"/>
      <c r="K2" s="1679"/>
      <c r="L2" s="1679"/>
      <c r="M2" s="1679"/>
      <c r="N2" s="1679"/>
      <c r="O2" s="1679"/>
      <c r="P2" s="1679"/>
      <c r="Q2" s="1680"/>
    </row>
    <row r="3" spans="1:22" s="235" customFormat="1" ht="16.5" customHeight="1" thickTop="1" x14ac:dyDescent="0.3">
      <c r="A3" s="238"/>
      <c r="B3" s="238"/>
      <c r="C3" s="1702" t="s">
        <v>454</v>
      </c>
      <c r="D3" s="1702"/>
      <c r="E3" s="1702"/>
      <c r="F3" s="188"/>
      <c r="G3" s="188"/>
      <c r="H3" s="361"/>
      <c r="I3" s="188"/>
      <c r="J3" s="188"/>
      <c r="K3" s="188"/>
      <c r="L3" s="188"/>
      <c r="M3" s="188"/>
      <c r="N3" s="188"/>
      <c r="O3" s="188"/>
      <c r="P3" s="239"/>
    </row>
    <row r="4" spans="1:22" x14ac:dyDescent="0.3">
      <c r="A4" s="238"/>
      <c r="B4" s="238"/>
      <c r="C4" s="1702" t="s">
        <v>455</v>
      </c>
      <c r="D4" s="1702"/>
      <c r="E4" s="1702"/>
      <c r="F4" s="240"/>
      <c r="G4" s="241"/>
      <c r="H4" s="242"/>
      <c r="I4" s="240"/>
      <c r="J4" s="240"/>
      <c r="K4" s="240"/>
      <c r="L4" s="240"/>
      <c r="M4" s="240"/>
      <c r="N4" s="240"/>
      <c r="O4" s="240"/>
      <c r="P4" s="243"/>
      <c r="Q4" s="1"/>
    </row>
    <row r="5" spans="1:22" s="235" customFormat="1" ht="17.25" customHeight="1" x14ac:dyDescent="0.3">
      <c r="A5" s="238"/>
      <c r="B5" s="238"/>
      <c r="C5" s="1702" t="s">
        <v>145</v>
      </c>
      <c r="D5" s="1702"/>
      <c r="E5" s="1702"/>
      <c r="F5" s="188"/>
      <c r="G5" s="188"/>
      <c r="H5" s="361"/>
      <c r="I5" s="188"/>
      <c r="J5" s="188"/>
      <c r="K5" s="188"/>
      <c r="L5" s="188"/>
      <c r="M5" s="188"/>
      <c r="N5" s="188"/>
      <c r="O5" s="188"/>
      <c r="P5" s="239"/>
    </row>
    <row r="6" spans="1:22" x14ac:dyDescent="0.3">
      <c r="A6" s="244"/>
      <c r="B6" s="244"/>
      <c r="C6" s="1703" t="s">
        <v>144</v>
      </c>
      <c r="D6" s="1703"/>
      <c r="E6" s="1703"/>
      <c r="F6" s="240"/>
      <c r="G6" s="241"/>
      <c r="H6" s="242"/>
      <c r="I6" s="240"/>
      <c r="J6" s="240"/>
      <c r="K6" s="240"/>
      <c r="L6" s="240"/>
      <c r="M6" s="240"/>
      <c r="N6" s="240"/>
      <c r="O6" s="240"/>
      <c r="P6" s="243"/>
      <c r="Q6" s="1"/>
    </row>
    <row r="7" spans="1:22" s="235" customFormat="1" ht="17.25" customHeight="1" x14ac:dyDescent="0.3">
      <c r="A7" s="244"/>
      <c r="B7" s="244"/>
      <c r="C7" s="1704" t="s">
        <v>143</v>
      </c>
      <c r="D7" s="1704"/>
      <c r="E7" s="1704"/>
      <c r="F7" s="188"/>
      <c r="G7" s="188"/>
      <c r="H7" s="361"/>
      <c r="I7" s="188"/>
      <c r="J7" s="188"/>
      <c r="K7" s="188"/>
      <c r="L7" s="188"/>
      <c r="M7" s="188"/>
      <c r="N7" s="188"/>
      <c r="O7" s="188"/>
      <c r="P7" s="239"/>
    </row>
    <row r="8" spans="1:22" x14ac:dyDescent="0.3">
      <c r="A8" s="244"/>
      <c r="B8" s="244"/>
      <c r="C8" s="1704" t="s">
        <v>142</v>
      </c>
      <c r="D8" s="1704"/>
      <c r="E8" s="1704"/>
      <c r="F8" s="240"/>
      <c r="G8" s="241"/>
      <c r="H8" s="242"/>
      <c r="I8" s="240"/>
      <c r="J8" s="240"/>
      <c r="K8" s="240"/>
      <c r="L8" s="240"/>
      <c r="M8" s="240"/>
      <c r="N8" s="240"/>
      <c r="O8" s="240"/>
      <c r="P8" s="243"/>
      <c r="Q8" s="1"/>
    </row>
    <row r="9" spans="1:22" s="235" customFormat="1" ht="16.5" customHeight="1" x14ac:dyDescent="0.3">
      <c r="A9" s="244"/>
      <c r="B9" s="244"/>
      <c r="C9" s="154" t="s">
        <v>141</v>
      </c>
      <c r="D9" s="154"/>
      <c r="E9" s="154"/>
      <c r="F9" s="188"/>
      <c r="G9" s="188"/>
      <c r="H9" s="361"/>
      <c r="I9" s="188"/>
      <c r="J9" s="188"/>
      <c r="K9" s="188"/>
      <c r="L9" s="188"/>
      <c r="M9" s="188"/>
      <c r="N9" s="188"/>
      <c r="O9" s="188"/>
      <c r="P9" s="239"/>
    </row>
    <row r="10" spans="1:22" x14ac:dyDescent="0.3">
      <c r="A10" s="244"/>
      <c r="B10" s="244"/>
      <c r="C10" s="154" t="s">
        <v>140</v>
      </c>
      <c r="D10" s="154"/>
      <c r="E10" s="154"/>
      <c r="F10" s="240"/>
      <c r="G10" s="241"/>
      <c r="H10" s="242"/>
      <c r="I10" s="240"/>
      <c r="J10" s="240"/>
      <c r="K10" s="240"/>
      <c r="L10" s="240"/>
      <c r="M10" s="240"/>
      <c r="N10" s="240"/>
      <c r="O10" s="240"/>
      <c r="P10" s="243"/>
      <c r="Q10" s="1"/>
      <c r="R10" s="211"/>
    </row>
    <row r="11" spans="1:22" s="235" customFormat="1" ht="17.25" customHeight="1" x14ac:dyDescent="0.3">
      <c r="A11" s="244"/>
      <c r="B11" s="244"/>
      <c r="C11" s="1704" t="s">
        <v>139</v>
      </c>
      <c r="D11" s="1704"/>
      <c r="E11" s="1704"/>
      <c r="F11" s="188"/>
      <c r="G11" s="188"/>
      <c r="H11" s="361"/>
      <c r="I11" s="188"/>
      <c r="J11" s="188"/>
      <c r="K11" s="188"/>
      <c r="L11" s="188"/>
      <c r="M11" s="188"/>
      <c r="N11" s="188"/>
      <c r="O11" s="188"/>
      <c r="P11" s="239"/>
    </row>
    <row r="12" spans="1:22" x14ac:dyDescent="0.3">
      <c r="A12" s="244"/>
      <c r="B12" s="244"/>
      <c r="C12" s="1704" t="s">
        <v>138</v>
      </c>
      <c r="D12" s="1704"/>
      <c r="E12" s="1704"/>
      <c r="F12" s="240"/>
      <c r="G12" s="241"/>
      <c r="H12" s="242"/>
      <c r="I12" s="240"/>
      <c r="J12" s="240"/>
      <c r="K12" s="240"/>
      <c r="L12" s="240"/>
      <c r="M12" s="240"/>
      <c r="N12" s="240"/>
      <c r="O12" s="240"/>
      <c r="P12" s="243"/>
      <c r="Q12" s="1"/>
    </row>
    <row r="13" spans="1:22" s="235" customFormat="1" ht="15.75" customHeight="1" x14ac:dyDescent="0.3">
      <c r="A13" s="244"/>
      <c r="B13" s="244"/>
      <c r="C13" s="1704" t="s">
        <v>137</v>
      </c>
      <c r="D13" s="1704"/>
      <c r="E13" s="1704"/>
      <c r="F13" s="188"/>
      <c r="G13" s="188"/>
      <c r="H13" s="361"/>
      <c r="I13" s="188"/>
      <c r="J13" s="188"/>
      <c r="K13" s="188"/>
      <c r="L13" s="188"/>
      <c r="M13" s="188"/>
      <c r="N13" s="188"/>
      <c r="O13" s="188"/>
      <c r="P13" s="239"/>
    </row>
    <row r="14" spans="1:22" s="175" customFormat="1" x14ac:dyDescent="0.3">
      <c r="A14" s="238"/>
      <c r="B14" s="238"/>
      <c r="C14" s="1702" t="s">
        <v>136</v>
      </c>
      <c r="D14" s="1702"/>
      <c r="E14" s="1702"/>
      <c r="F14" s="240"/>
      <c r="G14" s="241"/>
      <c r="H14" s="246"/>
      <c r="I14" s="240"/>
      <c r="J14" s="240"/>
      <c r="K14" s="240"/>
      <c r="L14" s="240"/>
      <c r="M14" s="240"/>
      <c r="N14" s="240"/>
      <c r="O14" s="240"/>
      <c r="P14" s="243"/>
      <c r="Q14" s="363"/>
    </row>
    <row r="15" spans="1:22" x14ac:dyDescent="0.3">
      <c r="A15" s="244"/>
      <c r="B15" s="244"/>
      <c r="C15" s="240"/>
      <c r="D15" s="240"/>
      <c r="E15" s="246"/>
      <c r="F15" s="240"/>
      <c r="G15" s="241"/>
      <c r="H15" s="4"/>
      <c r="I15" s="240"/>
      <c r="J15" s="240"/>
      <c r="K15" s="240"/>
      <c r="L15" s="240"/>
      <c r="M15" s="240"/>
      <c r="N15" s="364"/>
      <c r="O15" s="365"/>
      <c r="P15" s="366"/>
      <c r="R15" s="92"/>
      <c r="V15" s="306"/>
    </row>
    <row r="16" spans="1:22" s="149" customFormat="1" ht="33" customHeight="1" x14ac:dyDescent="0.2">
      <c r="A16" s="248" t="s">
        <v>38</v>
      </c>
      <c r="B16" s="367"/>
      <c r="C16" s="1660" t="s">
        <v>40</v>
      </c>
      <c r="D16" s="1661"/>
      <c r="E16" s="1662"/>
      <c r="F16" s="607" t="s">
        <v>36</v>
      </c>
      <c r="G16" s="249" t="s">
        <v>39</v>
      </c>
      <c r="H16" s="609" t="s">
        <v>9</v>
      </c>
      <c r="I16" s="251" t="s">
        <v>10</v>
      </c>
      <c r="J16" s="252" t="s">
        <v>11</v>
      </c>
      <c r="K16" s="252" t="s">
        <v>12</v>
      </c>
      <c r="L16" s="252" t="s">
        <v>13</v>
      </c>
      <c r="M16" s="252" t="s">
        <v>14</v>
      </c>
      <c r="N16" s="252" t="s">
        <v>168</v>
      </c>
      <c r="O16" s="252" t="s">
        <v>18</v>
      </c>
      <c r="P16" s="338" t="s">
        <v>92</v>
      </c>
      <c r="Q16" s="251" t="s">
        <v>113</v>
      </c>
      <c r="R16" s="368"/>
      <c r="V16" s="369"/>
    </row>
    <row r="17" spans="2:21" s="370" customFormat="1" x14ac:dyDescent="0.2">
      <c r="C17" s="452" t="s">
        <v>98</v>
      </c>
      <c r="D17" s="453"/>
      <c r="E17" s="224"/>
      <c r="F17" s="428"/>
      <c r="G17" s="253"/>
      <c r="H17" s="429"/>
      <c r="I17" s="255">
        <f>SUM(I18+I132+I146+I159+I166+I199)</f>
        <v>119070</v>
      </c>
      <c r="J17" s="255">
        <f t="shared" ref="J17:Q17" si="0">SUM(J18+J132+J146+J159+J166+J199)</f>
        <v>231480</v>
      </c>
      <c r="K17" s="255">
        <f t="shared" si="0"/>
        <v>783420</v>
      </c>
      <c r="L17" s="255">
        <f t="shared" si="0"/>
        <v>3367872</v>
      </c>
      <c r="M17" s="255">
        <f t="shared" si="0"/>
        <v>50000</v>
      </c>
      <c r="N17" s="255">
        <f t="shared" si="0"/>
        <v>464658</v>
      </c>
      <c r="O17" s="255">
        <f t="shared" si="0"/>
        <v>10000</v>
      </c>
      <c r="P17" s="255">
        <f t="shared" si="0"/>
        <v>4100000</v>
      </c>
      <c r="Q17" s="255">
        <f t="shared" si="0"/>
        <v>9126500</v>
      </c>
      <c r="R17" s="788"/>
      <c r="S17" s="789"/>
    </row>
    <row r="18" spans="2:21" s="154" customFormat="1" x14ac:dyDescent="0.2">
      <c r="B18" s="256" t="s">
        <v>940</v>
      </c>
      <c r="C18" s="569" t="s">
        <v>15</v>
      </c>
      <c r="D18" s="349"/>
      <c r="E18" s="570"/>
      <c r="F18" s="569"/>
      <c r="G18" s="390"/>
      <c r="H18" s="571"/>
      <c r="I18" s="572">
        <f t="shared" ref="I18:P18" si="1">SUM(I19+I31+I39+I43+I46+I60+I84+I114+I127)</f>
        <v>0</v>
      </c>
      <c r="J18" s="572">
        <f t="shared" si="1"/>
        <v>179680</v>
      </c>
      <c r="K18" s="572">
        <f t="shared" si="1"/>
        <v>615200</v>
      </c>
      <c r="L18" s="572">
        <f t="shared" si="1"/>
        <v>1608641</v>
      </c>
      <c r="M18" s="572">
        <f t="shared" si="1"/>
        <v>50000</v>
      </c>
      <c r="N18" s="572">
        <f t="shared" si="1"/>
        <v>2000</v>
      </c>
      <c r="O18" s="572">
        <f t="shared" si="1"/>
        <v>0</v>
      </c>
      <c r="P18" s="572">
        <f t="shared" si="1"/>
        <v>0</v>
      </c>
      <c r="Q18" s="572">
        <f>SUM(Q19+Q31+Q39+Q43+Q46+Q60+Q84+Q114+Q127)</f>
        <v>2455521</v>
      </c>
    </row>
    <row r="19" spans="2:21" s="154" customFormat="1" ht="20.25" customHeight="1" x14ac:dyDescent="0.2">
      <c r="B19" s="312"/>
      <c r="C19" s="1199" t="s">
        <v>37</v>
      </c>
      <c r="D19" s="1437" t="s">
        <v>1</v>
      </c>
      <c r="E19" s="1200"/>
      <c r="F19" s="1190"/>
      <c r="G19" s="1438"/>
      <c r="H19" s="1118"/>
      <c r="I19" s="342">
        <f>SUM(I20:I30)</f>
        <v>0</v>
      </c>
      <c r="J19" s="342">
        <f t="shared" ref="J19:Q19" si="2">SUM(J20:J30)</f>
        <v>0</v>
      </c>
      <c r="K19" s="342">
        <f t="shared" si="2"/>
        <v>150800</v>
      </c>
      <c r="L19" s="342">
        <f t="shared" si="2"/>
        <v>508786</v>
      </c>
      <c r="M19" s="342">
        <f t="shared" si="2"/>
        <v>0</v>
      </c>
      <c r="N19" s="342">
        <f t="shared" si="2"/>
        <v>2000</v>
      </c>
      <c r="O19" s="342">
        <f t="shared" si="2"/>
        <v>0</v>
      </c>
      <c r="P19" s="342">
        <f t="shared" si="2"/>
        <v>0</v>
      </c>
      <c r="Q19" s="499">
        <f t="shared" si="2"/>
        <v>661586</v>
      </c>
    </row>
    <row r="20" spans="2:21" s="154" customFormat="1" ht="37.5" x14ac:dyDescent="0.2">
      <c r="B20" s="312"/>
      <c r="C20" s="312"/>
      <c r="D20" s="135">
        <v>1.1000000000000001</v>
      </c>
      <c r="E20" s="136" t="s">
        <v>119</v>
      </c>
      <c r="F20" s="137">
        <v>6</v>
      </c>
      <c r="G20" s="333" t="s">
        <v>98</v>
      </c>
      <c r="H20" s="333" t="s">
        <v>486</v>
      </c>
      <c r="I20" s="92"/>
      <c r="J20" s="92"/>
      <c r="K20" s="92">
        <v>44000</v>
      </c>
      <c r="L20" s="92">
        <v>390000</v>
      </c>
      <c r="M20" s="92"/>
      <c r="N20" s="92"/>
      <c r="O20" s="92"/>
      <c r="P20" s="92"/>
      <c r="Q20" s="464">
        <f>SUM(I20:P20)</f>
        <v>434000</v>
      </c>
    </row>
    <row r="21" spans="2:21" s="154" customFormat="1" ht="76.5" customHeight="1" x14ac:dyDescent="0.2">
      <c r="B21" s="312"/>
      <c r="C21" s="312"/>
      <c r="D21" s="135">
        <v>1.2</v>
      </c>
      <c r="E21" s="136" t="s">
        <v>169</v>
      </c>
      <c r="F21" s="137">
        <v>6</v>
      </c>
      <c r="G21" s="334" t="s">
        <v>170</v>
      </c>
      <c r="H21" s="334" t="s">
        <v>941</v>
      </c>
      <c r="I21" s="92"/>
      <c r="J21" s="92"/>
      <c r="K21" s="92">
        <v>5000</v>
      </c>
      <c r="L21" s="92">
        <v>11000</v>
      </c>
      <c r="M21" s="92"/>
      <c r="N21" s="92"/>
      <c r="O21" s="92"/>
      <c r="P21" s="92"/>
      <c r="Q21" s="464">
        <f t="shared" ref="Q21:Q30" si="3">SUM(I21:P21)</f>
        <v>16000</v>
      </c>
    </row>
    <row r="22" spans="2:21" s="154" customFormat="1" ht="40.5" customHeight="1" x14ac:dyDescent="0.2">
      <c r="B22" s="312"/>
      <c r="C22" s="312"/>
      <c r="D22" s="135">
        <v>1.3</v>
      </c>
      <c r="E22" s="136" t="s">
        <v>942</v>
      </c>
      <c r="F22" s="137">
        <v>6</v>
      </c>
      <c r="G22" s="334" t="s">
        <v>366</v>
      </c>
      <c r="H22" s="334" t="s">
        <v>486</v>
      </c>
      <c r="I22" s="92"/>
      <c r="J22" s="92"/>
      <c r="K22" s="92"/>
      <c r="L22" s="92">
        <v>16000</v>
      </c>
      <c r="M22" s="92"/>
      <c r="N22" s="92"/>
      <c r="O22" s="92"/>
      <c r="P22" s="92"/>
      <c r="Q22" s="464">
        <f t="shared" si="3"/>
        <v>16000</v>
      </c>
    </row>
    <row r="23" spans="2:21" s="154" customFormat="1" ht="37.5" x14ac:dyDescent="0.2">
      <c r="B23" s="312"/>
      <c r="C23" s="312"/>
      <c r="D23" s="135">
        <v>1.4</v>
      </c>
      <c r="E23" s="136" t="s">
        <v>362</v>
      </c>
      <c r="F23" s="137">
        <v>6</v>
      </c>
      <c r="G23" s="334" t="s">
        <v>363</v>
      </c>
      <c r="H23" s="334" t="s">
        <v>486</v>
      </c>
      <c r="I23" s="92"/>
      <c r="J23" s="92"/>
      <c r="K23" s="92">
        <v>4000</v>
      </c>
      <c r="L23" s="92">
        <v>20000</v>
      </c>
      <c r="M23" s="92"/>
      <c r="N23" s="92"/>
      <c r="O23" s="92"/>
      <c r="P23" s="92"/>
      <c r="Q23" s="464">
        <f t="shared" si="3"/>
        <v>24000</v>
      </c>
    </row>
    <row r="24" spans="2:21" s="154" customFormat="1" ht="37.5" x14ac:dyDescent="0.2">
      <c r="B24" s="312"/>
      <c r="C24" s="312"/>
      <c r="D24" s="135">
        <v>1.5</v>
      </c>
      <c r="E24" s="136" t="s">
        <v>360</v>
      </c>
      <c r="F24" s="137">
        <v>6</v>
      </c>
      <c r="G24" s="334" t="s">
        <v>361</v>
      </c>
      <c r="H24" s="334" t="s">
        <v>486</v>
      </c>
      <c r="I24" s="92"/>
      <c r="J24" s="92"/>
      <c r="K24" s="92">
        <v>7800</v>
      </c>
      <c r="L24" s="92">
        <v>5200</v>
      </c>
      <c r="M24" s="92"/>
      <c r="N24" s="92"/>
      <c r="O24" s="92"/>
      <c r="P24" s="92"/>
      <c r="Q24" s="464">
        <f t="shared" si="3"/>
        <v>13000</v>
      </c>
    </row>
    <row r="25" spans="2:21" s="154" customFormat="1" x14ac:dyDescent="0.2">
      <c r="B25" s="312"/>
      <c r="C25" s="312"/>
      <c r="D25" s="135">
        <v>1.6</v>
      </c>
      <c r="E25" s="136" t="s">
        <v>943</v>
      </c>
      <c r="F25" s="137">
        <v>6</v>
      </c>
      <c r="G25" s="334" t="s">
        <v>359</v>
      </c>
      <c r="H25" s="334" t="s">
        <v>944</v>
      </c>
      <c r="I25" s="92"/>
      <c r="J25" s="92"/>
      <c r="K25" s="92">
        <v>5000</v>
      </c>
      <c r="L25" s="92">
        <v>10000</v>
      </c>
      <c r="M25" s="92"/>
      <c r="N25" s="92"/>
      <c r="O25" s="92"/>
      <c r="P25" s="92"/>
      <c r="Q25" s="464">
        <f t="shared" si="3"/>
        <v>15000</v>
      </c>
    </row>
    <row r="26" spans="2:21" s="154" customFormat="1" ht="37.5" x14ac:dyDescent="0.2">
      <c r="B26" s="312"/>
      <c r="C26" s="312"/>
      <c r="D26" s="135">
        <v>1.7</v>
      </c>
      <c r="E26" s="136" t="s">
        <v>945</v>
      </c>
      <c r="F26" s="137">
        <v>6</v>
      </c>
      <c r="G26" s="334" t="s">
        <v>420</v>
      </c>
      <c r="H26" s="334" t="s">
        <v>486</v>
      </c>
      <c r="I26" s="92"/>
      <c r="J26" s="92"/>
      <c r="K26" s="92">
        <v>5000</v>
      </c>
      <c r="L26" s="92">
        <v>15000</v>
      </c>
      <c r="M26" s="92"/>
      <c r="N26" s="92"/>
      <c r="O26" s="92"/>
      <c r="P26" s="92"/>
      <c r="Q26" s="464">
        <f t="shared" si="3"/>
        <v>20000</v>
      </c>
    </row>
    <row r="27" spans="2:21" s="154" customFormat="1" ht="56.25" x14ac:dyDescent="0.2">
      <c r="B27" s="267"/>
      <c r="C27" s="267"/>
      <c r="D27" s="268">
        <v>1.8</v>
      </c>
      <c r="E27" s="352" t="s">
        <v>112</v>
      </c>
      <c r="F27" s="353">
        <v>6</v>
      </c>
      <c r="G27" s="337" t="s">
        <v>367</v>
      </c>
      <c r="H27" s="337" t="s">
        <v>486</v>
      </c>
      <c r="I27" s="332"/>
      <c r="J27" s="332"/>
      <c r="K27" s="332">
        <v>46000</v>
      </c>
      <c r="L27" s="332"/>
      <c r="M27" s="332"/>
      <c r="N27" s="332"/>
      <c r="O27" s="332"/>
      <c r="P27" s="332"/>
      <c r="Q27" s="465">
        <f t="shared" si="3"/>
        <v>46000</v>
      </c>
      <c r="U27" s="6"/>
    </row>
    <row r="28" spans="2:21" s="154" customFormat="1" ht="37.5" x14ac:dyDescent="0.2">
      <c r="B28" s="312"/>
      <c r="C28" s="312"/>
      <c r="D28" s="135">
        <v>1.9</v>
      </c>
      <c r="E28" s="3" t="s">
        <v>946</v>
      </c>
      <c r="F28" s="137">
        <v>6</v>
      </c>
      <c r="G28" s="334" t="s">
        <v>367</v>
      </c>
      <c r="H28" s="334" t="s">
        <v>486</v>
      </c>
      <c r="I28" s="92"/>
      <c r="J28" s="92"/>
      <c r="K28" s="92">
        <v>12000</v>
      </c>
      <c r="L28" s="92">
        <v>8000</v>
      </c>
      <c r="M28" s="92"/>
      <c r="N28" s="92"/>
      <c r="O28" s="92"/>
      <c r="P28" s="92"/>
      <c r="Q28" s="464">
        <f t="shared" si="3"/>
        <v>20000</v>
      </c>
    </row>
    <row r="29" spans="2:21" s="154" customFormat="1" ht="37.5" x14ac:dyDescent="0.2">
      <c r="B29" s="312"/>
      <c r="C29" s="312"/>
      <c r="D29" s="314">
        <v>1.1000000000000001</v>
      </c>
      <c r="E29" s="136" t="s">
        <v>364</v>
      </c>
      <c r="F29" s="137">
        <v>6</v>
      </c>
      <c r="G29" s="334" t="s">
        <v>365</v>
      </c>
      <c r="H29" s="334" t="s">
        <v>486</v>
      </c>
      <c r="I29" s="92"/>
      <c r="J29" s="92"/>
      <c r="K29" s="92"/>
      <c r="L29" s="92">
        <v>25586</v>
      </c>
      <c r="M29" s="92"/>
      <c r="N29" s="92">
        <v>2000</v>
      </c>
      <c r="O29" s="92"/>
      <c r="P29" s="92"/>
      <c r="Q29" s="464">
        <f t="shared" si="3"/>
        <v>27586</v>
      </c>
    </row>
    <row r="30" spans="2:21" s="154" customFormat="1" ht="37.5" x14ac:dyDescent="0.2">
      <c r="B30" s="312"/>
      <c r="C30" s="312"/>
      <c r="D30" s="314">
        <v>1.1100000000000001</v>
      </c>
      <c r="E30" s="136" t="s">
        <v>368</v>
      </c>
      <c r="F30" s="137">
        <v>6</v>
      </c>
      <c r="G30" s="334" t="s">
        <v>384</v>
      </c>
      <c r="H30" s="334" t="s">
        <v>486</v>
      </c>
      <c r="I30" s="92"/>
      <c r="J30" s="92"/>
      <c r="K30" s="92">
        <v>22000</v>
      </c>
      <c r="L30" s="92">
        <v>8000</v>
      </c>
      <c r="M30" s="92"/>
      <c r="N30" s="92"/>
      <c r="O30" s="92"/>
      <c r="P30" s="92"/>
      <c r="Q30" s="464">
        <f t="shared" si="3"/>
        <v>30000</v>
      </c>
    </row>
    <row r="31" spans="2:21" s="154" customFormat="1" ht="19.5" customHeight="1" x14ac:dyDescent="0.2">
      <c r="B31" s="312"/>
      <c r="C31" s="1199" t="s">
        <v>50</v>
      </c>
      <c r="D31" s="1437" t="s">
        <v>57</v>
      </c>
      <c r="E31" s="1200"/>
      <c r="F31" s="1190"/>
      <c r="G31" s="1118"/>
      <c r="H31" s="1118"/>
      <c r="I31" s="342">
        <f>SUM(I32:I38)</f>
        <v>0</v>
      </c>
      <c r="J31" s="342">
        <f t="shared" ref="J31:Q31" si="4">SUM(J32:J38)</f>
        <v>30600</v>
      </c>
      <c r="K31" s="342">
        <f t="shared" si="4"/>
        <v>5000</v>
      </c>
      <c r="L31" s="342">
        <f t="shared" si="4"/>
        <v>45400</v>
      </c>
      <c r="M31" s="342">
        <f t="shared" si="4"/>
        <v>0</v>
      </c>
      <c r="N31" s="342">
        <f t="shared" si="4"/>
        <v>0</v>
      </c>
      <c r="O31" s="342">
        <f t="shared" si="4"/>
        <v>0</v>
      </c>
      <c r="P31" s="342">
        <f t="shared" si="4"/>
        <v>0</v>
      </c>
      <c r="Q31" s="499">
        <f t="shared" si="4"/>
        <v>81000</v>
      </c>
    </row>
    <row r="32" spans="2:21" s="154" customFormat="1" ht="39.75" customHeight="1" x14ac:dyDescent="0.2">
      <c r="B32" s="312"/>
      <c r="C32" s="312"/>
      <c r="D32" s="135">
        <v>2.1</v>
      </c>
      <c r="E32" s="1035" t="s">
        <v>1707</v>
      </c>
      <c r="F32" s="4">
        <v>1</v>
      </c>
      <c r="G32" s="386" t="s">
        <v>361</v>
      </c>
      <c r="H32" s="386" t="s">
        <v>947</v>
      </c>
      <c r="I32" s="380"/>
      <c r="J32" s="380">
        <v>9000</v>
      </c>
      <c r="K32" s="380"/>
      <c r="L32" s="380">
        <v>1000</v>
      </c>
      <c r="M32" s="92"/>
      <c r="N32" s="92"/>
      <c r="O32" s="92"/>
      <c r="P32" s="92"/>
      <c r="Q32" s="464">
        <f>SUM(I32:P32)</f>
        <v>10000</v>
      </c>
    </row>
    <row r="33" spans="2:17" s="154" customFormat="1" ht="39" customHeight="1" x14ac:dyDescent="0.2">
      <c r="B33" s="312"/>
      <c r="C33" s="312"/>
      <c r="D33" s="135">
        <v>2.2000000000000002</v>
      </c>
      <c r="E33" s="136" t="s">
        <v>1985</v>
      </c>
      <c r="F33" s="137">
        <v>1</v>
      </c>
      <c r="G33" s="334" t="s">
        <v>359</v>
      </c>
      <c r="H33" s="334" t="s">
        <v>948</v>
      </c>
      <c r="I33" s="92"/>
      <c r="J33" s="92"/>
      <c r="K33" s="92"/>
      <c r="L33" s="92">
        <v>15000</v>
      </c>
      <c r="M33" s="92"/>
      <c r="N33" s="92"/>
      <c r="O33" s="92"/>
      <c r="P33" s="92"/>
      <c r="Q33" s="464">
        <f t="shared" ref="Q33:Q38" si="5">SUM(I33:P33)</f>
        <v>15000</v>
      </c>
    </row>
    <row r="34" spans="2:17" s="154" customFormat="1" ht="56.25" customHeight="1" x14ac:dyDescent="0.2">
      <c r="B34" s="312"/>
      <c r="C34" s="312"/>
      <c r="D34" s="135">
        <v>2.2999999999999998</v>
      </c>
      <c r="E34" s="136" t="s">
        <v>949</v>
      </c>
      <c r="F34" s="137">
        <v>1</v>
      </c>
      <c r="G34" s="334" t="s">
        <v>367</v>
      </c>
      <c r="H34" s="386" t="s">
        <v>950</v>
      </c>
      <c r="I34" s="92"/>
      <c r="J34" s="92">
        <v>7200</v>
      </c>
      <c r="K34" s="92"/>
      <c r="L34" s="92">
        <v>2800</v>
      </c>
      <c r="M34" s="92"/>
      <c r="N34" s="92"/>
      <c r="O34" s="92"/>
      <c r="P34" s="92"/>
      <c r="Q34" s="464">
        <f t="shared" si="5"/>
        <v>10000</v>
      </c>
    </row>
    <row r="35" spans="2:17" s="154" customFormat="1" ht="37.5" x14ac:dyDescent="0.2">
      <c r="B35" s="312"/>
      <c r="C35" s="312"/>
      <c r="D35" s="135">
        <v>2.4</v>
      </c>
      <c r="E35" s="136" t="s">
        <v>371</v>
      </c>
      <c r="F35" s="137">
        <v>1</v>
      </c>
      <c r="G35" s="334" t="s">
        <v>367</v>
      </c>
      <c r="H35" s="578" t="s">
        <v>951</v>
      </c>
      <c r="I35" s="92"/>
      <c r="J35" s="92"/>
      <c r="K35" s="92"/>
      <c r="L35" s="92">
        <v>10000</v>
      </c>
      <c r="M35" s="92"/>
      <c r="N35" s="92"/>
      <c r="O35" s="92"/>
      <c r="P35" s="92"/>
      <c r="Q35" s="464">
        <f t="shared" si="5"/>
        <v>10000</v>
      </c>
    </row>
    <row r="36" spans="2:17" s="154" customFormat="1" ht="37.5" x14ac:dyDescent="0.2">
      <c r="B36" s="312"/>
      <c r="C36" s="312"/>
      <c r="D36" s="135">
        <v>2.5</v>
      </c>
      <c r="E36" s="318" t="s">
        <v>952</v>
      </c>
      <c r="F36" s="137">
        <v>1</v>
      </c>
      <c r="G36" s="334" t="s">
        <v>367</v>
      </c>
      <c r="H36" s="334" t="s">
        <v>953</v>
      </c>
      <c r="I36" s="92"/>
      <c r="J36" s="92">
        <v>14400</v>
      </c>
      <c r="K36" s="92"/>
      <c r="L36" s="92">
        <v>5600</v>
      </c>
      <c r="M36" s="92"/>
      <c r="N36" s="92"/>
      <c r="O36" s="92"/>
      <c r="P36" s="92"/>
      <c r="Q36" s="464">
        <f t="shared" si="5"/>
        <v>20000</v>
      </c>
    </row>
    <row r="37" spans="2:17" s="154" customFormat="1" ht="40.5" customHeight="1" x14ac:dyDescent="0.2">
      <c r="B37" s="267"/>
      <c r="C37" s="312"/>
      <c r="D37" s="135">
        <v>2.6</v>
      </c>
      <c r="E37" s="459" t="s">
        <v>1099</v>
      </c>
      <c r="F37" s="460">
        <v>1</v>
      </c>
      <c r="G37" s="467" t="s">
        <v>1708</v>
      </c>
      <c r="H37" s="467" t="s">
        <v>777</v>
      </c>
      <c r="I37" s="457"/>
      <c r="J37" s="457"/>
      <c r="K37" s="457"/>
      <c r="L37" s="457">
        <v>1000</v>
      </c>
      <c r="M37" s="92"/>
      <c r="N37" s="92"/>
      <c r="O37" s="92"/>
      <c r="P37" s="92"/>
      <c r="Q37" s="464">
        <f t="shared" si="5"/>
        <v>1000</v>
      </c>
    </row>
    <row r="38" spans="2:17" s="154" customFormat="1" ht="37.5" x14ac:dyDescent="0.2">
      <c r="B38" s="312"/>
      <c r="C38" s="312"/>
      <c r="D38" s="135">
        <v>2.7</v>
      </c>
      <c r="E38" s="136" t="s">
        <v>954</v>
      </c>
      <c r="F38" s="137">
        <v>1</v>
      </c>
      <c r="G38" s="334" t="s">
        <v>384</v>
      </c>
      <c r="H38" s="386" t="s">
        <v>854</v>
      </c>
      <c r="I38" s="92"/>
      <c r="J38" s="92"/>
      <c r="K38" s="92">
        <v>5000</v>
      </c>
      <c r="L38" s="92">
        <v>10000</v>
      </c>
      <c r="M38" s="92"/>
      <c r="N38" s="92"/>
      <c r="O38" s="92"/>
      <c r="P38" s="92"/>
      <c r="Q38" s="464">
        <f t="shared" si="5"/>
        <v>15000</v>
      </c>
    </row>
    <row r="39" spans="2:17" s="154" customFormat="1" x14ac:dyDescent="0.2">
      <c r="B39" s="312"/>
      <c r="C39" s="1199" t="s">
        <v>51</v>
      </c>
      <c r="D39" s="1190" t="s">
        <v>174</v>
      </c>
      <c r="E39" s="1200"/>
      <c r="F39" s="1190"/>
      <c r="G39" s="1118"/>
      <c r="H39" s="1118"/>
      <c r="I39" s="342">
        <f>SUM(I40:I42)</f>
        <v>0</v>
      </c>
      <c r="J39" s="342">
        <f t="shared" ref="J39:Q39" si="6">SUM(J40:J42)</f>
        <v>40000</v>
      </c>
      <c r="K39" s="342">
        <f t="shared" si="6"/>
        <v>14000</v>
      </c>
      <c r="L39" s="342">
        <f t="shared" si="6"/>
        <v>110000</v>
      </c>
      <c r="M39" s="342">
        <f t="shared" si="6"/>
        <v>0</v>
      </c>
      <c r="N39" s="342">
        <f t="shared" si="6"/>
        <v>0</v>
      </c>
      <c r="O39" s="342">
        <f t="shared" si="6"/>
        <v>0</v>
      </c>
      <c r="P39" s="342">
        <f t="shared" si="6"/>
        <v>0</v>
      </c>
      <c r="Q39" s="499">
        <f t="shared" si="6"/>
        <v>164000</v>
      </c>
    </row>
    <row r="40" spans="2:17" s="154" customFormat="1" ht="37.5" x14ac:dyDescent="0.2">
      <c r="B40" s="312"/>
      <c r="C40" s="312"/>
      <c r="D40" s="135">
        <v>3.1</v>
      </c>
      <c r="E40" s="136" t="s">
        <v>955</v>
      </c>
      <c r="F40" s="137">
        <v>4</v>
      </c>
      <c r="G40" s="334" t="s">
        <v>98</v>
      </c>
      <c r="H40" s="334" t="s">
        <v>486</v>
      </c>
      <c r="I40" s="92"/>
      <c r="J40" s="92"/>
      <c r="K40" s="92"/>
      <c r="L40" s="92">
        <v>50000</v>
      </c>
      <c r="M40" s="92"/>
      <c r="N40" s="92"/>
      <c r="O40" s="92"/>
      <c r="P40" s="92"/>
      <c r="Q40" s="464">
        <f>SUM(I40:P40)</f>
        <v>50000</v>
      </c>
    </row>
    <row r="41" spans="2:17" s="154" customFormat="1" ht="37.5" x14ac:dyDescent="0.2">
      <c r="B41" s="312"/>
      <c r="C41" s="312"/>
      <c r="D41" s="135">
        <v>3.2</v>
      </c>
      <c r="E41" s="318" t="s">
        <v>956</v>
      </c>
      <c r="F41" s="137">
        <v>4</v>
      </c>
      <c r="G41" s="334" t="s">
        <v>98</v>
      </c>
      <c r="H41" s="334" t="s">
        <v>486</v>
      </c>
      <c r="I41" s="92"/>
      <c r="J41" s="92">
        <v>40000</v>
      </c>
      <c r="K41" s="92"/>
      <c r="L41" s="92">
        <v>60000</v>
      </c>
      <c r="M41" s="92"/>
      <c r="N41" s="92"/>
      <c r="O41" s="92"/>
      <c r="P41" s="92"/>
      <c r="Q41" s="464">
        <f t="shared" ref="Q41:Q42" si="7">SUM(I41:P41)</f>
        <v>100000</v>
      </c>
    </row>
    <row r="42" spans="2:17" s="154" customFormat="1" ht="81.75" customHeight="1" x14ac:dyDescent="0.2">
      <c r="B42" s="312"/>
      <c r="C42" s="312"/>
      <c r="D42" s="135">
        <v>3.3</v>
      </c>
      <c r="E42" s="136" t="s">
        <v>1709</v>
      </c>
      <c r="F42" s="137">
        <v>4</v>
      </c>
      <c r="G42" s="334" t="s">
        <v>118</v>
      </c>
      <c r="H42" s="334" t="s">
        <v>486</v>
      </c>
      <c r="I42" s="92"/>
      <c r="J42" s="92"/>
      <c r="K42" s="92">
        <v>14000</v>
      </c>
      <c r="L42" s="92"/>
      <c r="M42" s="92"/>
      <c r="N42" s="92"/>
      <c r="O42" s="92"/>
      <c r="P42" s="92"/>
      <c r="Q42" s="464">
        <f t="shared" si="7"/>
        <v>14000</v>
      </c>
    </row>
    <row r="43" spans="2:17" s="154" customFormat="1" x14ac:dyDescent="0.2">
      <c r="B43" s="312"/>
      <c r="C43" s="1199" t="s">
        <v>52</v>
      </c>
      <c r="D43" s="1190" t="s">
        <v>6</v>
      </c>
      <c r="E43" s="1200"/>
      <c r="F43" s="1190"/>
      <c r="G43" s="1118"/>
      <c r="H43" s="1118"/>
      <c r="I43" s="342">
        <f>SUM(I44:I45)</f>
        <v>0</v>
      </c>
      <c r="J43" s="342">
        <f t="shared" ref="J43:Q43" si="8">SUM(J44:J45)</f>
        <v>0</v>
      </c>
      <c r="K43" s="342">
        <f t="shared" si="8"/>
        <v>0</v>
      </c>
      <c r="L43" s="342">
        <f t="shared" si="8"/>
        <v>195911</v>
      </c>
      <c r="M43" s="342">
        <f t="shared" si="8"/>
        <v>50000</v>
      </c>
      <c r="N43" s="342">
        <f t="shared" si="8"/>
        <v>0</v>
      </c>
      <c r="O43" s="342">
        <f t="shared" si="8"/>
        <v>0</v>
      </c>
      <c r="P43" s="342">
        <f t="shared" si="8"/>
        <v>0</v>
      </c>
      <c r="Q43" s="499">
        <f t="shared" si="8"/>
        <v>245911</v>
      </c>
    </row>
    <row r="44" spans="2:17" s="154" customFormat="1" ht="56.25" x14ac:dyDescent="0.2">
      <c r="B44" s="312"/>
      <c r="C44" s="264"/>
      <c r="D44" s="265">
        <v>4.0999999999999996</v>
      </c>
      <c r="E44" s="393" t="s">
        <v>374</v>
      </c>
      <c r="F44" s="394">
        <v>4</v>
      </c>
      <c r="G44" s="266" t="s">
        <v>367</v>
      </c>
      <c r="H44" s="266" t="s">
        <v>486</v>
      </c>
      <c r="I44" s="359"/>
      <c r="J44" s="359"/>
      <c r="K44" s="359"/>
      <c r="L44" s="359">
        <v>126299</v>
      </c>
      <c r="M44" s="359">
        <v>50000</v>
      </c>
      <c r="N44" s="359"/>
      <c r="O44" s="359"/>
      <c r="P44" s="359"/>
      <c r="Q44" s="444">
        <f>SUM(I44:P44)</f>
        <v>176299</v>
      </c>
    </row>
    <row r="45" spans="2:17" s="154" customFormat="1" ht="56.25" x14ac:dyDescent="0.2">
      <c r="B45" s="312"/>
      <c r="C45" s="312"/>
      <c r="D45" s="135">
        <v>4.2</v>
      </c>
      <c r="E45" s="459" t="s">
        <v>958</v>
      </c>
      <c r="F45" s="460">
        <v>4</v>
      </c>
      <c r="G45" s="467" t="s">
        <v>116</v>
      </c>
      <c r="H45" s="334" t="s">
        <v>486</v>
      </c>
      <c r="I45" s="457"/>
      <c r="J45" s="457"/>
      <c r="K45" s="457"/>
      <c r="L45" s="457">
        <v>69612</v>
      </c>
      <c r="M45" s="92"/>
      <c r="N45" s="92"/>
      <c r="O45" s="92"/>
      <c r="P45" s="92"/>
      <c r="Q45" s="464">
        <f>SUM(I45:P45)</f>
        <v>69612</v>
      </c>
    </row>
    <row r="46" spans="2:17" s="154" customFormat="1" x14ac:dyDescent="0.2">
      <c r="B46" s="312"/>
      <c r="C46" s="1199" t="s">
        <v>53</v>
      </c>
      <c r="D46" s="1190" t="s">
        <v>7</v>
      </c>
      <c r="E46" s="1200"/>
      <c r="F46" s="1190"/>
      <c r="G46" s="1118"/>
      <c r="H46" s="1118"/>
      <c r="I46" s="342">
        <f>SUM(I47:I59)</f>
        <v>0</v>
      </c>
      <c r="J46" s="342">
        <f t="shared" ref="J46:P46" si="9">SUM(J47:J59)</f>
        <v>3600</v>
      </c>
      <c r="K46" s="342">
        <f t="shared" si="9"/>
        <v>6000</v>
      </c>
      <c r="L46" s="342">
        <f t="shared" si="9"/>
        <v>152400</v>
      </c>
      <c r="M46" s="342">
        <f t="shared" si="9"/>
        <v>0</v>
      </c>
      <c r="N46" s="342">
        <f t="shared" si="9"/>
        <v>0</v>
      </c>
      <c r="O46" s="342">
        <f t="shared" si="9"/>
        <v>0</v>
      </c>
      <c r="P46" s="342">
        <f t="shared" si="9"/>
        <v>0</v>
      </c>
      <c r="Q46" s="499">
        <f>SUM(Q47:Q59)</f>
        <v>162000</v>
      </c>
    </row>
    <row r="47" spans="2:17" s="154" customFormat="1" ht="37.5" x14ac:dyDescent="0.2">
      <c r="B47" s="312"/>
      <c r="C47" s="312"/>
      <c r="D47" s="135">
        <v>5.0999999999999996</v>
      </c>
      <c r="E47" s="136" t="s">
        <v>110</v>
      </c>
      <c r="F47" s="137">
        <v>1</v>
      </c>
      <c r="G47" s="334" t="s">
        <v>98</v>
      </c>
      <c r="H47" s="334" t="s">
        <v>486</v>
      </c>
      <c r="I47" s="92"/>
      <c r="J47" s="92"/>
      <c r="K47" s="92"/>
      <c r="L47" s="92">
        <v>50000</v>
      </c>
      <c r="M47" s="92"/>
      <c r="N47" s="92"/>
      <c r="O47" s="92"/>
      <c r="P47" s="92"/>
      <c r="Q47" s="464">
        <f>SUM(I47:P47)</f>
        <v>50000</v>
      </c>
    </row>
    <row r="48" spans="2:17" s="154" customFormat="1" ht="37.5" x14ac:dyDescent="0.2">
      <c r="B48" s="267"/>
      <c r="C48" s="312"/>
      <c r="D48" s="135">
        <v>5.2</v>
      </c>
      <c r="E48" s="136" t="s">
        <v>376</v>
      </c>
      <c r="F48" s="137">
        <v>1</v>
      </c>
      <c r="G48" s="334" t="s">
        <v>118</v>
      </c>
      <c r="H48" s="291" t="s">
        <v>781</v>
      </c>
      <c r="I48" s="92"/>
      <c r="J48" s="92"/>
      <c r="K48" s="92"/>
      <c r="L48" s="92">
        <v>5000</v>
      </c>
      <c r="M48" s="92"/>
      <c r="N48" s="92"/>
      <c r="O48" s="92"/>
      <c r="P48" s="92"/>
      <c r="Q48" s="464">
        <f t="shared" ref="Q48:Q59" si="10">SUM(I48:P48)</f>
        <v>5000</v>
      </c>
    </row>
    <row r="49" spans="2:17" s="154" customFormat="1" ht="37.5" x14ac:dyDescent="0.2">
      <c r="B49" s="312"/>
      <c r="C49" s="312"/>
      <c r="D49" s="135">
        <v>5.3</v>
      </c>
      <c r="E49" s="136" t="s">
        <v>959</v>
      </c>
      <c r="F49" s="137">
        <v>1</v>
      </c>
      <c r="G49" s="334" t="s">
        <v>118</v>
      </c>
      <c r="H49" s="334" t="s">
        <v>486</v>
      </c>
      <c r="I49" s="92"/>
      <c r="J49" s="92"/>
      <c r="K49" s="92"/>
      <c r="L49" s="92">
        <v>25000</v>
      </c>
      <c r="M49" s="92"/>
      <c r="N49" s="92"/>
      <c r="O49" s="92"/>
      <c r="P49" s="92"/>
      <c r="Q49" s="464">
        <f t="shared" si="10"/>
        <v>25000</v>
      </c>
    </row>
    <row r="50" spans="2:17" s="154" customFormat="1" ht="42.75" customHeight="1" x14ac:dyDescent="0.2">
      <c r="B50" s="312"/>
      <c r="C50" s="312"/>
      <c r="D50" s="135">
        <v>5.4</v>
      </c>
      <c r="E50" s="461" t="s">
        <v>960</v>
      </c>
      <c r="F50" s="137">
        <v>1</v>
      </c>
      <c r="G50" s="334" t="s">
        <v>366</v>
      </c>
      <c r="H50" s="291" t="s">
        <v>961</v>
      </c>
      <c r="I50" s="380"/>
      <c r="J50" s="380"/>
      <c r="K50" s="380"/>
      <c r="L50" s="380">
        <v>2000</v>
      </c>
      <c r="M50" s="92"/>
      <c r="N50" s="92"/>
      <c r="O50" s="92"/>
      <c r="P50" s="92"/>
      <c r="Q50" s="464">
        <f t="shared" si="10"/>
        <v>2000</v>
      </c>
    </row>
    <row r="51" spans="2:17" s="154" customFormat="1" ht="37.5" x14ac:dyDescent="0.2">
      <c r="B51" s="312"/>
      <c r="C51" s="312"/>
      <c r="D51" s="135">
        <v>5.5</v>
      </c>
      <c r="E51" s="136" t="s">
        <v>456</v>
      </c>
      <c r="F51" s="137">
        <v>1</v>
      </c>
      <c r="G51" s="334" t="s">
        <v>363</v>
      </c>
      <c r="H51" s="334" t="s">
        <v>486</v>
      </c>
      <c r="I51" s="92"/>
      <c r="J51" s="92"/>
      <c r="K51" s="92"/>
      <c r="L51" s="92">
        <v>10000</v>
      </c>
      <c r="M51" s="92"/>
      <c r="N51" s="92"/>
      <c r="O51" s="92"/>
      <c r="P51" s="92"/>
      <c r="Q51" s="464">
        <f t="shared" si="10"/>
        <v>10000</v>
      </c>
    </row>
    <row r="52" spans="2:17" s="154" customFormat="1" ht="37.5" x14ac:dyDescent="0.2">
      <c r="B52" s="312"/>
      <c r="C52" s="312"/>
      <c r="D52" s="135">
        <v>5.6</v>
      </c>
      <c r="E52" s="136" t="s">
        <v>1101</v>
      </c>
      <c r="F52" s="137">
        <v>1</v>
      </c>
      <c r="G52" s="334" t="s">
        <v>361</v>
      </c>
      <c r="H52" s="553" t="s">
        <v>962</v>
      </c>
      <c r="I52" s="92"/>
      <c r="J52" s="92"/>
      <c r="K52" s="92"/>
      <c r="L52" s="92">
        <v>5000</v>
      </c>
      <c r="M52" s="92"/>
      <c r="N52" s="92"/>
      <c r="O52" s="92"/>
      <c r="P52" s="92"/>
      <c r="Q52" s="464">
        <f t="shared" si="10"/>
        <v>5000</v>
      </c>
    </row>
    <row r="53" spans="2:17" s="154" customFormat="1" ht="37.5" x14ac:dyDescent="0.2">
      <c r="B53" s="312"/>
      <c r="C53" s="312"/>
      <c r="D53" s="135">
        <v>5.7</v>
      </c>
      <c r="E53" s="136" t="s">
        <v>963</v>
      </c>
      <c r="F53" s="137">
        <v>1</v>
      </c>
      <c r="G53" s="334" t="s">
        <v>361</v>
      </c>
      <c r="H53" s="553" t="s">
        <v>964</v>
      </c>
      <c r="I53" s="92"/>
      <c r="J53" s="92"/>
      <c r="K53" s="92"/>
      <c r="L53" s="92">
        <v>4000</v>
      </c>
      <c r="M53" s="92"/>
      <c r="N53" s="92"/>
      <c r="O53" s="92"/>
      <c r="P53" s="92"/>
      <c r="Q53" s="464">
        <f t="shared" si="10"/>
        <v>4000</v>
      </c>
    </row>
    <row r="54" spans="2:17" s="154" customFormat="1" ht="37.5" x14ac:dyDescent="0.2">
      <c r="B54" s="312"/>
      <c r="C54" s="312"/>
      <c r="D54" s="135">
        <v>5.8</v>
      </c>
      <c r="E54" s="136" t="s">
        <v>377</v>
      </c>
      <c r="F54" s="137">
        <v>1</v>
      </c>
      <c r="G54" s="334" t="s">
        <v>420</v>
      </c>
      <c r="H54" s="291" t="s">
        <v>965</v>
      </c>
      <c r="I54" s="92"/>
      <c r="J54" s="92"/>
      <c r="K54" s="92"/>
      <c r="L54" s="92">
        <v>10000</v>
      </c>
      <c r="M54" s="92"/>
      <c r="N54" s="92"/>
      <c r="O54" s="92"/>
      <c r="P54" s="92"/>
      <c r="Q54" s="464">
        <f t="shared" si="10"/>
        <v>10000</v>
      </c>
    </row>
    <row r="55" spans="2:17" s="154" customFormat="1" ht="37.5" x14ac:dyDescent="0.2">
      <c r="B55" s="312"/>
      <c r="C55" s="312"/>
      <c r="D55" s="135">
        <v>5.9</v>
      </c>
      <c r="E55" s="136" t="s">
        <v>176</v>
      </c>
      <c r="F55" s="137">
        <v>1</v>
      </c>
      <c r="G55" s="334" t="s">
        <v>367</v>
      </c>
      <c r="H55" s="291" t="s">
        <v>966</v>
      </c>
      <c r="I55" s="92"/>
      <c r="J55" s="92"/>
      <c r="K55" s="92"/>
      <c r="L55" s="92">
        <v>20000</v>
      </c>
      <c r="M55" s="92"/>
      <c r="N55" s="92"/>
      <c r="O55" s="92"/>
      <c r="P55" s="92"/>
      <c r="Q55" s="464">
        <f t="shared" si="10"/>
        <v>20000</v>
      </c>
    </row>
    <row r="56" spans="2:17" s="154" customFormat="1" ht="37.5" x14ac:dyDescent="0.2">
      <c r="B56" s="312"/>
      <c r="C56" s="312"/>
      <c r="D56" s="314">
        <v>5.0999999999999996</v>
      </c>
      <c r="E56" s="136" t="s">
        <v>967</v>
      </c>
      <c r="F56" s="137">
        <v>1</v>
      </c>
      <c r="G56" s="334" t="s">
        <v>367</v>
      </c>
      <c r="H56" s="291" t="s">
        <v>968</v>
      </c>
      <c r="I56" s="92"/>
      <c r="J56" s="92">
        <v>3600</v>
      </c>
      <c r="K56" s="92">
        <v>6000</v>
      </c>
      <c r="L56" s="92">
        <v>400</v>
      </c>
      <c r="M56" s="92"/>
      <c r="N56" s="92"/>
      <c r="O56" s="92"/>
      <c r="P56" s="92"/>
      <c r="Q56" s="464">
        <f t="shared" si="10"/>
        <v>10000</v>
      </c>
    </row>
    <row r="57" spans="2:17" s="154" customFormat="1" ht="37.5" x14ac:dyDescent="0.2">
      <c r="B57" s="312"/>
      <c r="C57" s="312"/>
      <c r="D57" s="314">
        <v>5.1100000000000003</v>
      </c>
      <c r="E57" s="459" t="s">
        <v>1701</v>
      </c>
      <c r="F57" s="460">
        <v>1</v>
      </c>
      <c r="G57" s="467" t="s">
        <v>116</v>
      </c>
      <c r="H57" s="574" t="s">
        <v>969</v>
      </c>
      <c r="I57" s="457"/>
      <c r="J57" s="457"/>
      <c r="K57" s="457"/>
      <c r="L57" s="457">
        <v>1000</v>
      </c>
      <c r="M57" s="92"/>
      <c r="N57" s="92"/>
      <c r="O57" s="92"/>
      <c r="P57" s="92"/>
      <c r="Q57" s="464">
        <f t="shared" si="10"/>
        <v>1000</v>
      </c>
    </row>
    <row r="58" spans="2:17" s="154" customFormat="1" ht="37.5" x14ac:dyDescent="0.2">
      <c r="B58" s="267"/>
      <c r="C58" s="312"/>
      <c r="D58" s="314">
        <v>5.12</v>
      </c>
      <c r="E58" s="136" t="s">
        <v>970</v>
      </c>
      <c r="F58" s="137">
        <v>1</v>
      </c>
      <c r="G58" s="334" t="s">
        <v>971</v>
      </c>
      <c r="H58" s="291" t="s">
        <v>972</v>
      </c>
      <c r="I58" s="92"/>
      <c r="J58" s="92"/>
      <c r="K58" s="92"/>
      <c r="L58" s="92">
        <v>10000</v>
      </c>
      <c r="M58" s="92"/>
      <c r="N58" s="92"/>
      <c r="O58" s="92"/>
      <c r="P58" s="92"/>
      <c r="Q58" s="464">
        <f t="shared" si="10"/>
        <v>10000</v>
      </c>
    </row>
    <row r="59" spans="2:17" s="154" customFormat="1" ht="21" customHeight="1" x14ac:dyDescent="0.2">
      <c r="B59" s="312"/>
      <c r="C59" s="312"/>
      <c r="D59" s="314">
        <v>5.13</v>
      </c>
      <c r="E59" s="136" t="s">
        <v>973</v>
      </c>
      <c r="F59" s="137">
        <v>1</v>
      </c>
      <c r="G59" s="334" t="s">
        <v>971</v>
      </c>
      <c r="H59" s="291" t="s">
        <v>974</v>
      </c>
      <c r="I59" s="92"/>
      <c r="J59" s="92"/>
      <c r="K59" s="92"/>
      <c r="L59" s="92">
        <v>10000</v>
      </c>
      <c r="M59" s="92"/>
      <c r="N59" s="92"/>
      <c r="O59" s="92"/>
      <c r="P59" s="92"/>
      <c r="Q59" s="464">
        <f t="shared" si="10"/>
        <v>10000</v>
      </c>
    </row>
    <row r="60" spans="2:17" s="154" customFormat="1" x14ac:dyDescent="0.2">
      <c r="B60" s="312"/>
      <c r="C60" s="1199" t="s">
        <v>54</v>
      </c>
      <c r="D60" s="1190" t="s">
        <v>70</v>
      </c>
      <c r="E60" s="1200"/>
      <c r="F60" s="1190"/>
      <c r="G60" s="1118"/>
      <c r="H60" s="1451"/>
      <c r="I60" s="342">
        <f>SUM(I61:I83)</f>
        <v>0</v>
      </c>
      <c r="J60" s="342">
        <f t="shared" ref="J60:P60" si="11">SUM(J61:J83)</f>
        <v>22680</v>
      </c>
      <c r="K60" s="342">
        <f t="shared" si="11"/>
        <v>155000</v>
      </c>
      <c r="L60" s="342">
        <f t="shared" si="11"/>
        <v>304224</v>
      </c>
      <c r="M60" s="342">
        <f t="shared" si="11"/>
        <v>0</v>
      </c>
      <c r="N60" s="342">
        <f t="shared" si="11"/>
        <v>0</v>
      </c>
      <c r="O60" s="342">
        <f t="shared" si="11"/>
        <v>0</v>
      </c>
      <c r="P60" s="342">
        <f t="shared" si="11"/>
        <v>0</v>
      </c>
      <c r="Q60" s="499">
        <f>SUM(Q61:Q83)</f>
        <v>481904</v>
      </c>
    </row>
    <row r="61" spans="2:17" s="154" customFormat="1" ht="37.5" x14ac:dyDescent="0.2">
      <c r="B61" s="312"/>
      <c r="C61" s="312"/>
      <c r="D61" s="135">
        <v>6.1</v>
      </c>
      <c r="E61" s="136" t="s">
        <v>385</v>
      </c>
      <c r="F61" s="137">
        <v>1</v>
      </c>
      <c r="G61" s="334" t="s">
        <v>98</v>
      </c>
      <c r="H61" s="291" t="s">
        <v>975</v>
      </c>
      <c r="I61" s="92"/>
      <c r="J61" s="92">
        <v>1000</v>
      </c>
      <c r="K61" s="92">
        <v>27000</v>
      </c>
      <c r="L61" s="92">
        <v>12000</v>
      </c>
      <c r="M61" s="92"/>
      <c r="N61" s="92"/>
      <c r="O61" s="92"/>
      <c r="P61" s="92"/>
      <c r="Q61" s="464">
        <f>SUM(I61:P61)</f>
        <v>40000</v>
      </c>
    </row>
    <row r="62" spans="2:17" s="154" customFormat="1" ht="37.5" x14ac:dyDescent="0.2">
      <c r="B62" s="312"/>
      <c r="C62" s="312"/>
      <c r="D62" s="135">
        <v>6.2</v>
      </c>
      <c r="E62" s="318" t="s">
        <v>403</v>
      </c>
      <c r="F62" s="137">
        <v>1</v>
      </c>
      <c r="G62" s="334" t="s">
        <v>98</v>
      </c>
      <c r="H62" s="291" t="s">
        <v>976</v>
      </c>
      <c r="I62" s="92"/>
      <c r="J62" s="92">
        <v>1800</v>
      </c>
      <c r="K62" s="92"/>
      <c r="L62" s="92">
        <v>28200</v>
      </c>
      <c r="M62" s="92"/>
      <c r="N62" s="92"/>
      <c r="O62" s="92"/>
      <c r="P62" s="92"/>
      <c r="Q62" s="464">
        <f t="shared" ref="Q62:Q83" si="12">SUM(I62:P62)</f>
        <v>30000</v>
      </c>
    </row>
    <row r="63" spans="2:17" s="154" customFormat="1" ht="37.5" x14ac:dyDescent="0.2">
      <c r="B63" s="312"/>
      <c r="C63" s="267"/>
      <c r="D63" s="268">
        <v>6.3</v>
      </c>
      <c r="E63" s="352" t="s">
        <v>458</v>
      </c>
      <c r="F63" s="353">
        <v>1</v>
      </c>
      <c r="G63" s="337" t="s">
        <v>118</v>
      </c>
      <c r="H63" s="548" t="s">
        <v>977</v>
      </c>
      <c r="I63" s="332"/>
      <c r="J63" s="332"/>
      <c r="K63" s="332"/>
      <c r="L63" s="332">
        <v>8000</v>
      </c>
      <c r="M63" s="332"/>
      <c r="N63" s="332"/>
      <c r="O63" s="332"/>
      <c r="P63" s="332"/>
      <c r="Q63" s="465">
        <f t="shared" si="12"/>
        <v>8000</v>
      </c>
    </row>
    <row r="64" spans="2:17" s="154" customFormat="1" ht="39.75" customHeight="1" x14ac:dyDescent="0.2">
      <c r="B64" s="312"/>
      <c r="C64" s="312"/>
      <c r="D64" s="135">
        <v>6.4</v>
      </c>
      <c r="E64" s="1035" t="s">
        <v>978</v>
      </c>
      <c r="F64" s="137">
        <v>1</v>
      </c>
      <c r="G64" s="334" t="s">
        <v>366</v>
      </c>
      <c r="H64" s="291" t="s">
        <v>979</v>
      </c>
      <c r="I64" s="380"/>
      <c r="J64" s="380"/>
      <c r="K64" s="380"/>
      <c r="L64" s="380">
        <v>5000</v>
      </c>
      <c r="M64" s="92"/>
      <c r="N64" s="92"/>
      <c r="O64" s="92"/>
      <c r="P64" s="92"/>
      <c r="Q64" s="464">
        <f t="shared" si="12"/>
        <v>5000</v>
      </c>
    </row>
    <row r="65" spans="2:17" s="154" customFormat="1" ht="37.5" x14ac:dyDescent="0.2">
      <c r="B65" s="312"/>
      <c r="C65" s="312"/>
      <c r="D65" s="135">
        <v>6.5</v>
      </c>
      <c r="E65" s="136" t="s">
        <v>379</v>
      </c>
      <c r="F65" s="137">
        <v>1</v>
      </c>
      <c r="G65" s="334" t="s">
        <v>363</v>
      </c>
      <c r="H65" s="553" t="s">
        <v>980</v>
      </c>
      <c r="I65" s="92"/>
      <c r="J65" s="383"/>
      <c r="K65" s="92"/>
      <c r="L65" s="92">
        <v>5000</v>
      </c>
      <c r="M65" s="92"/>
      <c r="N65" s="92"/>
      <c r="O65" s="92"/>
      <c r="P65" s="92"/>
      <c r="Q65" s="464">
        <f t="shared" si="12"/>
        <v>5000</v>
      </c>
    </row>
    <row r="66" spans="2:17" s="154" customFormat="1" ht="57" customHeight="1" x14ac:dyDescent="0.2">
      <c r="B66" s="312"/>
      <c r="C66" s="312"/>
      <c r="D66" s="135">
        <v>6.6</v>
      </c>
      <c r="E66" s="136" t="s">
        <v>1710</v>
      </c>
      <c r="F66" s="137">
        <v>1</v>
      </c>
      <c r="G66" s="334" t="s">
        <v>363</v>
      </c>
      <c r="H66" s="291" t="s">
        <v>981</v>
      </c>
      <c r="I66" s="92"/>
      <c r="J66" s="383"/>
      <c r="K66" s="92"/>
      <c r="L66" s="92">
        <v>5000</v>
      </c>
      <c r="M66" s="92"/>
      <c r="N66" s="92"/>
      <c r="O66" s="92"/>
      <c r="P66" s="92"/>
      <c r="Q66" s="464">
        <f t="shared" si="12"/>
        <v>5000</v>
      </c>
    </row>
    <row r="67" spans="2:17" s="154" customFormat="1" ht="37.5" x14ac:dyDescent="0.2">
      <c r="B67" s="312"/>
      <c r="C67" s="312"/>
      <c r="D67" s="135">
        <v>6.7</v>
      </c>
      <c r="E67" s="136" t="s">
        <v>982</v>
      </c>
      <c r="F67" s="137">
        <v>1</v>
      </c>
      <c r="G67" s="334" t="s">
        <v>363</v>
      </c>
      <c r="H67" s="291" t="s">
        <v>588</v>
      </c>
      <c r="I67" s="92"/>
      <c r="J67" s="457">
        <v>1800</v>
      </c>
      <c r="K67" s="92"/>
      <c r="L67" s="92">
        <v>3200</v>
      </c>
      <c r="M67" s="92"/>
      <c r="N67" s="92"/>
      <c r="O67" s="92"/>
      <c r="P67" s="92"/>
      <c r="Q67" s="464">
        <f t="shared" si="12"/>
        <v>5000</v>
      </c>
    </row>
    <row r="68" spans="2:17" s="154" customFormat="1" ht="38.25" customHeight="1" x14ac:dyDescent="0.2">
      <c r="B68" s="267"/>
      <c r="C68" s="312"/>
      <c r="D68" s="135">
        <v>6.8</v>
      </c>
      <c r="E68" s="136" t="s">
        <v>99</v>
      </c>
      <c r="F68" s="137">
        <v>1</v>
      </c>
      <c r="G68" s="334" t="s">
        <v>361</v>
      </c>
      <c r="H68" s="334" t="s">
        <v>486</v>
      </c>
      <c r="I68" s="92"/>
      <c r="J68" s="92"/>
      <c r="K68" s="92"/>
      <c r="L68" s="92">
        <v>130704</v>
      </c>
      <c r="M68" s="92"/>
      <c r="N68" s="92"/>
      <c r="O68" s="92"/>
      <c r="P68" s="92"/>
      <c r="Q68" s="464">
        <f t="shared" si="12"/>
        <v>130704</v>
      </c>
    </row>
    <row r="69" spans="2:17" s="154" customFormat="1" ht="37.5" x14ac:dyDescent="0.2">
      <c r="B69" s="312"/>
      <c r="C69" s="312"/>
      <c r="D69" s="135">
        <v>6.9</v>
      </c>
      <c r="E69" s="1035" t="s">
        <v>101</v>
      </c>
      <c r="F69" s="4">
        <v>1</v>
      </c>
      <c r="G69" s="386" t="s">
        <v>361</v>
      </c>
      <c r="H69" s="386" t="s">
        <v>571</v>
      </c>
      <c r="I69" s="380"/>
      <c r="J69" s="380"/>
      <c r="K69" s="380">
        <v>2880</v>
      </c>
      <c r="L69" s="380">
        <v>2120</v>
      </c>
      <c r="M69" s="92"/>
      <c r="N69" s="92"/>
      <c r="O69" s="92"/>
      <c r="P69" s="92"/>
      <c r="Q69" s="464">
        <f t="shared" si="12"/>
        <v>5000</v>
      </c>
    </row>
    <row r="70" spans="2:17" s="154" customFormat="1" ht="56.25" x14ac:dyDescent="0.2">
      <c r="B70" s="312"/>
      <c r="C70" s="312"/>
      <c r="D70" s="314">
        <v>6.1</v>
      </c>
      <c r="E70" s="3" t="s">
        <v>178</v>
      </c>
      <c r="F70" s="8">
        <v>1</v>
      </c>
      <c r="G70" s="412" t="s">
        <v>361</v>
      </c>
      <c r="H70" s="386" t="s">
        <v>983</v>
      </c>
      <c r="I70" s="92"/>
      <c r="J70" s="92"/>
      <c r="K70" s="92"/>
      <c r="L70" s="92">
        <v>4000</v>
      </c>
      <c r="M70" s="92"/>
      <c r="N70" s="92"/>
      <c r="O70" s="92"/>
      <c r="P70" s="92"/>
      <c r="Q70" s="464">
        <f t="shared" si="12"/>
        <v>4000</v>
      </c>
    </row>
    <row r="71" spans="2:17" s="154" customFormat="1" ht="37.5" x14ac:dyDescent="0.2">
      <c r="B71" s="312"/>
      <c r="C71" s="312"/>
      <c r="D71" s="314">
        <v>6.11</v>
      </c>
      <c r="E71" s="1035" t="s">
        <v>378</v>
      </c>
      <c r="F71" s="8">
        <v>1</v>
      </c>
      <c r="G71" s="412" t="s">
        <v>361</v>
      </c>
      <c r="H71" s="386" t="s">
        <v>984</v>
      </c>
      <c r="I71" s="92"/>
      <c r="J71" s="380">
        <v>2880</v>
      </c>
      <c r="K71" s="380">
        <v>6800</v>
      </c>
      <c r="L71" s="380">
        <v>5320</v>
      </c>
      <c r="M71" s="380"/>
      <c r="N71" s="380"/>
      <c r="O71" s="380"/>
      <c r="P71" s="380"/>
      <c r="Q71" s="464">
        <f t="shared" si="12"/>
        <v>15000</v>
      </c>
    </row>
    <row r="72" spans="2:17" s="154" customFormat="1" ht="37.5" x14ac:dyDescent="0.2">
      <c r="B72" s="312"/>
      <c r="C72" s="312"/>
      <c r="D72" s="314">
        <v>6.12</v>
      </c>
      <c r="E72" s="136" t="s">
        <v>985</v>
      </c>
      <c r="F72" s="137">
        <v>1</v>
      </c>
      <c r="G72" s="334" t="s">
        <v>391</v>
      </c>
      <c r="H72" s="291" t="s">
        <v>656</v>
      </c>
      <c r="I72" s="92"/>
      <c r="J72" s="92"/>
      <c r="K72" s="92"/>
      <c r="L72" s="92">
        <v>10000</v>
      </c>
      <c r="M72" s="92"/>
      <c r="N72" s="92"/>
      <c r="O72" s="92"/>
      <c r="P72" s="92"/>
      <c r="Q72" s="464">
        <f t="shared" si="12"/>
        <v>10000</v>
      </c>
    </row>
    <row r="73" spans="2:17" s="154" customFormat="1" ht="56.25" x14ac:dyDescent="0.2">
      <c r="B73" s="312"/>
      <c r="C73" s="312"/>
      <c r="D73" s="314">
        <v>6.13</v>
      </c>
      <c r="E73" s="136" t="s">
        <v>111</v>
      </c>
      <c r="F73" s="137">
        <v>1</v>
      </c>
      <c r="G73" s="334" t="s">
        <v>367</v>
      </c>
      <c r="H73" s="291" t="s">
        <v>607</v>
      </c>
      <c r="I73" s="92"/>
      <c r="J73" s="92"/>
      <c r="K73" s="92">
        <v>10000</v>
      </c>
      <c r="L73" s="92"/>
      <c r="M73" s="92"/>
      <c r="N73" s="92"/>
      <c r="O73" s="92"/>
      <c r="P73" s="92"/>
      <c r="Q73" s="464">
        <f t="shared" si="12"/>
        <v>10000</v>
      </c>
    </row>
    <row r="74" spans="2:17" s="154" customFormat="1" ht="37.5" x14ac:dyDescent="0.2">
      <c r="B74" s="312"/>
      <c r="C74" s="312"/>
      <c r="D74" s="314">
        <v>6.14</v>
      </c>
      <c r="E74" s="136" t="s">
        <v>382</v>
      </c>
      <c r="F74" s="137">
        <v>1</v>
      </c>
      <c r="G74" s="334" t="s">
        <v>367</v>
      </c>
      <c r="H74" s="291" t="s">
        <v>986</v>
      </c>
      <c r="I74" s="92"/>
      <c r="J74" s="92"/>
      <c r="K74" s="92"/>
      <c r="L74" s="92">
        <v>10000</v>
      </c>
      <c r="M74" s="92"/>
      <c r="N74" s="92"/>
      <c r="O74" s="92"/>
      <c r="P74" s="92"/>
      <c r="Q74" s="464">
        <f t="shared" si="12"/>
        <v>10000</v>
      </c>
    </row>
    <row r="75" spans="2:17" s="154" customFormat="1" ht="37.5" x14ac:dyDescent="0.2">
      <c r="B75" s="312"/>
      <c r="C75" s="312"/>
      <c r="D75" s="314">
        <v>6.15</v>
      </c>
      <c r="E75" s="3" t="s">
        <v>380</v>
      </c>
      <c r="F75" s="137">
        <v>1</v>
      </c>
      <c r="G75" s="334" t="s">
        <v>365</v>
      </c>
      <c r="H75" s="291" t="s">
        <v>987</v>
      </c>
      <c r="I75" s="92"/>
      <c r="J75" s="92"/>
      <c r="K75" s="92">
        <v>4320</v>
      </c>
      <c r="L75" s="92">
        <v>680</v>
      </c>
      <c r="M75" s="92"/>
      <c r="N75" s="92"/>
      <c r="O75" s="92"/>
      <c r="P75" s="92"/>
      <c r="Q75" s="464">
        <f t="shared" si="12"/>
        <v>5000</v>
      </c>
    </row>
    <row r="76" spans="2:17" s="154" customFormat="1" ht="37.5" x14ac:dyDescent="0.2">
      <c r="B76" s="312"/>
      <c r="C76" s="312"/>
      <c r="D76" s="314">
        <v>6.16</v>
      </c>
      <c r="E76" s="136" t="s">
        <v>381</v>
      </c>
      <c r="F76" s="137">
        <v>1</v>
      </c>
      <c r="G76" s="334" t="s">
        <v>365</v>
      </c>
      <c r="H76" s="291" t="s">
        <v>781</v>
      </c>
      <c r="I76" s="92"/>
      <c r="J76" s="92"/>
      <c r="K76" s="92"/>
      <c r="L76" s="92">
        <v>5000</v>
      </c>
      <c r="M76" s="92"/>
      <c r="N76" s="92"/>
      <c r="O76" s="92"/>
      <c r="P76" s="92"/>
      <c r="Q76" s="464">
        <f t="shared" si="12"/>
        <v>5000</v>
      </c>
    </row>
    <row r="77" spans="2:17" s="154" customFormat="1" ht="37.5" x14ac:dyDescent="0.2">
      <c r="B77" s="267"/>
      <c r="C77" s="312"/>
      <c r="D77" s="314">
        <v>6.17</v>
      </c>
      <c r="E77" s="136" t="s">
        <v>383</v>
      </c>
      <c r="F77" s="137">
        <v>3</v>
      </c>
      <c r="G77" s="334" t="s">
        <v>384</v>
      </c>
      <c r="H77" s="291" t="s">
        <v>988</v>
      </c>
      <c r="I77" s="92"/>
      <c r="J77" s="92"/>
      <c r="K77" s="92">
        <v>23000</v>
      </c>
      <c r="L77" s="92">
        <v>12000</v>
      </c>
      <c r="M77" s="92"/>
      <c r="N77" s="92"/>
      <c r="O77" s="92"/>
      <c r="P77" s="92"/>
      <c r="Q77" s="464">
        <f t="shared" si="12"/>
        <v>35000</v>
      </c>
    </row>
    <row r="78" spans="2:17" s="154" customFormat="1" ht="37.5" x14ac:dyDescent="0.2">
      <c r="B78" s="312"/>
      <c r="C78" s="312"/>
      <c r="D78" s="314">
        <v>6.1800000000000104</v>
      </c>
      <c r="E78" s="136" t="s">
        <v>392</v>
      </c>
      <c r="F78" s="137">
        <v>1</v>
      </c>
      <c r="G78" s="334" t="s">
        <v>367</v>
      </c>
      <c r="H78" s="553" t="s">
        <v>989</v>
      </c>
      <c r="I78" s="92"/>
      <c r="J78" s="92"/>
      <c r="K78" s="92"/>
      <c r="L78" s="92">
        <v>30000</v>
      </c>
      <c r="M78" s="92"/>
      <c r="N78" s="92"/>
      <c r="O78" s="92"/>
      <c r="P78" s="92"/>
      <c r="Q78" s="464">
        <f t="shared" si="12"/>
        <v>30000</v>
      </c>
    </row>
    <row r="79" spans="2:17" s="154" customFormat="1" ht="37.5" x14ac:dyDescent="0.2">
      <c r="B79" s="312"/>
      <c r="C79" s="312"/>
      <c r="D79" s="314">
        <v>6.1900000000000102</v>
      </c>
      <c r="E79" s="136" t="s">
        <v>393</v>
      </c>
      <c r="F79" s="137">
        <v>1</v>
      </c>
      <c r="G79" s="334" t="s">
        <v>367</v>
      </c>
      <c r="H79" s="334" t="s">
        <v>486</v>
      </c>
      <c r="I79" s="92"/>
      <c r="J79" s="92">
        <v>6200</v>
      </c>
      <c r="K79" s="92">
        <v>3800</v>
      </c>
      <c r="L79" s="92"/>
      <c r="M79" s="92"/>
      <c r="N79" s="92"/>
      <c r="O79" s="92"/>
      <c r="P79" s="92"/>
      <c r="Q79" s="464">
        <f t="shared" si="12"/>
        <v>10000</v>
      </c>
    </row>
    <row r="80" spans="2:17" s="154" customFormat="1" ht="37.5" x14ac:dyDescent="0.2">
      <c r="B80" s="312"/>
      <c r="C80" s="267"/>
      <c r="D80" s="269">
        <v>6.2000000000000099</v>
      </c>
      <c r="E80" s="591" t="s">
        <v>990</v>
      </c>
      <c r="F80" s="357">
        <v>1</v>
      </c>
      <c r="G80" s="337" t="s">
        <v>366</v>
      </c>
      <c r="H80" s="548" t="s">
        <v>493</v>
      </c>
      <c r="I80" s="397"/>
      <c r="J80" s="397"/>
      <c r="K80" s="397"/>
      <c r="L80" s="397">
        <v>10000</v>
      </c>
      <c r="M80" s="332"/>
      <c r="N80" s="332"/>
      <c r="O80" s="332"/>
      <c r="P80" s="332"/>
      <c r="Q80" s="465">
        <f t="shared" si="12"/>
        <v>10000</v>
      </c>
    </row>
    <row r="81" spans="2:17" s="154" customFormat="1" ht="37.5" x14ac:dyDescent="0.2">
      <c r="B81" s="312"/>
      <c r="C81" s="312"/>
      <c r="D81" s="314">
        <v>6.2100000000000097</v>
      </c>
      <c r="E81" s="136" t="s">
        <v>397</v>
      </c>
      <c r="F81" s="137">
        <v>1</v>
      </c>
      <c r="G81" s="334" t="s">
        <v>363</v>
      </c>
      <c r="H81" s="291" t="s">
        <v>991</v>
      </c>
      <c r="I81" s="92"/>
      <c r="J81" s="92"/>
      <c r="K81" s="92"/>
      <c r="L81" s="92">
        <v>10000</v>
      </c>
      <c r="M81" s="92"/>
      <c r="N81" s="92"/>
      <c r="O81" s="92"/>
      <c r="P81" s="92"/>
      <c r="Q81" s="464">
        <f t="shared" si="12"/>
        <v>10000</v>
      </c>
    </row>
    <row r="82" spans="2:17" s="154" customFormat="1" ht="37.5" x14ac:dyDescent="0.2">
      <c r="B82" s="312"/>
      <c r="C82" s="312"/>
      <c r="D82" s="314">
        <v>6.2200000000000104</v>
      </c>
      <c r="E82" s="459" t="s">
        <v>992</v>
      </c>
      <c r="F82" s="460">
        <v>1</v>
      </c>
      <c r="G82" s="467" t="s">
        <v>116</v>
      </c>
      <c r="H82" s="574" t="s">
        <v>993</v>
      </c>
      <c r="I82" s="457"/>
      <c r="J82" s="457"/>
      <c r="K82" s="457">
        <v>59200</v>
      </c>
      <c r="L82" s="457"/>
      <c r="M82" s="92"/>
      <c r="N82" s="92"/>
      <c r="O82" s="92"/>
      <c r="P82" s="92"/>
      <c r="Q82" s="464">
        <f t="shared" si="12"/>
        <v>59200</v>
      </c>
    </row>
    <row r="83" spans="2:17" s="154" customFormat="1" ht="37.5" x14ac:dyDescent="0.2">
      <c r="B83" s="312"/>
      <c r="C83" s="312"/>
      <c r="D83" s="314">
        <v>6.2300000000000102</v>
      </c>
      <c r="E83" s="136" t="s">
        <v>395</v>
      </c>
      <c r="F83" s="137">
        <v>1</v>
      </c>
      <c r="G83" s="334" t="s">
        <v>384</v>
      </c>
      <c r="H83" s="291" t="s">
        <v>994</v>
      </c>
      <c r="I83" s="92"/>
      <c r="J83" s="92">
        <v>9000</v>
      </c>
      <c r="K83" s="92">
        <v>18000</v>
      </c>
      <c r="L83" s="92">
        <v>8000</v>
      </c>
      <c r="M83" s="92"/>
      <c r="N83" s="92"/>
      <c r="O83" s="92"/>
      <c r="P83" s="92"/>
      <c r="Q83" s="464">
        <f t="shared" si="12"/>
        <v>35000</v>
      </c>
    </row>
    <row r="84" spans="2:17" s="154" customFormat="1" x14ac:dyDescent="0.2">
      <c r="B84" s="312"/>
      <c r="C84" s="1199" t="s">
        <v>55</v>
      </c>
      <c r="D84" s="1190" t="s">
        <v>165</v>
      </c>
      <c r="E84" s="1200"/>
      <c r="F84" s="1190"/>
      <c r="G84" s="1118"/>
      <c r="H84" s="1118"/>
      <c r="I84" s="343">
        <f>SUM(I85:I113)</f>
        <v>0</v>
      </c>
      <c r="J84" s="343">
        <f t="shared" ref="J84:Q84" si="13">SUM(J85:J113)</f>
        <v>78600</v>
      </c>
      <c r="K84" s="343">
        <f t="shared" si="13"/>
        <v>150000</v>
      </c>
      <c r="L84" s="343">
        <f t="shared" si="13"/>
        <v>208400</v>
      </c>
      <c r="M84" s="343">
        <f t="shared" si="13"/>
        <v>0</v>
      </c>
      <c r="N84" s="343">
        <f t="shared" si="13"/>
        <v>0</v>
      </c>
      <c r="O84" s="343">
        <f t="shared" si="13"/>
        <v>0</v>
      </c>
      <c r="P84" s="343">
        <f t="shared" si="13"/>
        <v>0</v>
      </c>
      <c r="Q84" s="500">
        <f t="shared" si="13"/>
        <v>437000</v>
      </c>
    </row>
    <row r="85" spans="2:17" s="154" customFormat="1" ht="37.5" x14ac:dyDescent="0.2">
      <c r="B85" s="312"/>
      <c r="C85" s="312"/>
      <c r="D85" s="135">
        <v>7.1</v>
      </c>
      <c r="E85" s="136" t="s">
        <v>386</v>
      </c>
      <c r="F85" s="137">
        <v>1</v>
      </c>
      <c r="G85" s="334" t="s">
        <v>98</v>
      </c>
      <c r="H85" s="553" t="s">
        <v>995</v>
      </c>
      <c r="I85" s="92"/>
      <c r="J85" s="92">
        <v>4500</v>
      </c>
      <c r="K85" s="92">
        <v>13800</v>
      </c>
      <c r="L85" s="92">
        <v>1700</v>
      </c>
      <c r="M85" s="92"/>
      <c r="N85" s="92"/>
      <c r="O85" s="92"/>
      <c r="P85" s="92"/>
      <c r="Q85" s="464">
        <f>SUM(I85:P85)</f>
        <v>20000</v>
      </c>
    </row>
    <row r="86" spans="2:17" s="154" customFormat="1" ht="24" customHeight="1" x14ac:dyDescent="0.2">
      <c r="B86" s="312"/>
      <c r="C86" s="312"/>
      <c r="D86" s="135">
        <v>7.2</v>
      </c>
      <c r="E86" s="136" t="s">
        <v>398</v>
      </c>
      <c r="F86" s="137">
        <v>1</v>
      </c>
      <c r="G86" s="334" t="s">
        <v>98</v>
      </c>
      <c r="H86" s="291" t="s">
        <v>773</v>
      </c>
      <c r="I86" s="92"/>
      <c r="J86" s="92">
        <v>18000</v>
      </c>
      <c r="K86" s="92"/>
      <c r="L86" s="92">
        <v>2000</v>
      </c>
      <c r="M86" s="92"/>
      <c r="N86" s="92"/>
      <c r="O86" s="92"/>
      <c r="P86" s="92"/>
      <c r="Q86" s="464">
        <f t="shared" ref="Q86:Q113" si="14">SUM(I86:P86)</f>
        <v>20000</v>
      </c>
    </row>
    <row r="87" spans="2:17" s="154" customFormat="1" ht="81" customHeight="1" x14ac:dyDescent="0.2">
      <c r="B87" s="267"/>
      <c r="C87" s="312"/>
      <c r="D87" s="135">
        <v>7.3</v>
      </c>
      <c r="E87" s="1439" t="s">
        <v>996</v>
      </c>
      <c r="F87" s="1440">
        <v>1</v>
      </c>
      <c r="G87" s="1445" t="s">
        <v>171</v>
      </c>
      <c r="H87" s="1446" t="s">
        <v>997</v>
      </c>
      <c r="I87" s="1441"/>
      <c r="J87" s="1441"/>
      <c r="K87" s="1441">
        <v>10000</v>
      </c>
      <c r="L87" s="1441">
        <v>20000</v>
      </c>
      <c r="M87" s="92"/>
      <c r="N87" s="92"/>
      <c r="O87" s="92"/>
      <c r="P87" s="92"/>
      <c r="Q87" s="464">
        <f t="shared" si="14"/>
        <v>30000</v>
      </c>
    </row>
    <row r="88" spans="2:17" s="154" customFormat="1" ht="41.25" customHeight="1" x14ac:dyDescent="0.2">
      <c r="B88" s="312"/>
      <c r="C88" s="312"/>
      <c r="D88" s="135">
        <v>7.4</v>
      </c>
      <c r="E88" s="136" t="s">
        <v>998</v>
      </c>
      <c r="F88" s="137">
        <v>1</v>
      </c>
      <c r="G88" s="334" t="s">
        <v>361</v>
      </c>
      <c r="H88" s="386" t="s">
        <v>999</v>
      </c>
      <c r="I88" s="380"/>
      <c r="J88" s="380"/>
      <c r="K88" s="380"/>
      <c r="L88" s="380">
        <v>3000</v>
      </c>
      <c r="M88" s="92"/>
      <c r="N88" s="92"/>
      <c r="O88" s="92"/>
      <c r="P88" s="92"/>
      <c r="Q88" s="464">
        <f t="shared" si="14"/>
        <v>3000</v>
      </c>
    </row>
    <row r="89" spans="2:17" s="154" customFormat="1" ht="37.5" x14ac:dyDescent="0.2">
      <c r="B89" s="312"/>
      <c r="C89" s="312"/>
      <c r="D89" s="135">
        <v>7.5</v>
      </c>
      <c r="E89" s="136" t="s">
        <v>1000</v>
      </c>
      <c r="F89" s="137">
        <v>1</v>
      </c>
      <c r="G89" s="334" t="s">
        <v>361</v>
      </c>
      <c r="H89" s="291" t="s">
        <v>1001</v>
      </c>
      <c r="I89" s="93"/>
      <c r="J89" s="93"/>
      <c r="K89" s="93">
        <v>9750</v>
      </c>
      <c r="L89" s="93">
        <v>2250</v>
      </c>
      <c r="M89" s="92"/>
      <c r="N89" s="92"/>
      <c r="O89" s="92"/>
      <c r="P89" s="92"/>
      <c r="Q89" s="464">
        <f t="shared" si="14"/>
        <v>12000</v>
      </c>
    </row>
    <row r="90" spans="2:17" s="154" customFormat="1" ht="58.5" customHeight="1" x14ac:dyDescent="0.2">
      <c r="B90" s="312"/>
      <c r="C90" s="312"/>
      <c r="D90" s="135">
        <v>7.6</v>
      </c>
      <c r="E90" s="136" t="s">
        <v>1711</v>
      </c>
      <c r="F90" s="137">
        <v>1</v>
      </c>
      <c r="G90" s="334" t="s">
        <v>971</v>
      </c>
      <c r="H90" s="1447" t="s">
        <v>1003</v>
      </c>
      <c r="I90" s="92"/>
      <c r="J90" s="92"/>
      <c r="K90" s="92"/>
      <c r="L90" s="92">
        <v>20000</v>
      </c>
      <c r="M90" s="92"/>
      <c r="N90" s="92"/>
      <c r="O90" s="92"/>
      <c r="P90" s="92"/>
      <c r="Q90" s="464">
        <f t="shared" si="14"/>
        <v>20000</v>
      </c>
    </row>
    <row r="91" spans="2:17" s="154" customFormat="1" ht="39" customHeight="1" x14ac:dyDescent="0.2">
      <c r="B91" s="312"/>
      <c r="C91" s="312"/>
      <c r="D91" s="135">
        <v>7.7</v>
      </c>
      <c r="E91" s="136" t="s">
        <v>387</v>
      </c>
      <c r="F91" s="137" t="s">
        <v>117</v>
      </c>
      <c r="G91" s="334" t="s">
        <v>118</v>
      </c>
      <c r="H91" s="291" t="s">
        <v>1004</v>
      </c>
      <c r="I91" s="92"/>
      <c r="J91" s="92">
        <v>3600</v>
      </c>
      <c r="K91" s="92"/>
      <c r="L91" s="92">
        <v>1400</v>
      </c>
      <c r="M91" s="92"/>
      <c r="N91" s="92"/>
      <c r="O91" s="92"/>
      <c r="P91" s="92"/>
      <c r="Q91" s="464">
        <f t="shared" si="14"/>
        <v>5000</v>
      </c>
    </row>
    <row r="92" spans="2:17" s="154" customFormat="1" ht="37.5" x14ac:dyDescent="0.2">
      <c r="B92" s="312"/>
      <c r="C92" s="312"/>
      <c r="D92" s="135">
        <v>7.8</v>
      </c>
      <c r="E92" s="136" t="s">
        <v>388</v>
      </c>
      <c r="F92" s="137">
        <v>1</v>
      </c>
      <c r="G92" s="334" t="s">
        <v>118</v>
      </c>
      <c r="H92" s="291" t="s">
        <v>1005</v>
      </c>
      <c r="I92" s="92"/>
      <c r="J92" s="92">
        <v>7200</v>
      </c>
      <c r="K92" s="92"/>
      <c r="L92" s="92">
        <v>2800</v>
      </c>
      <c r="M92" s="92"/>
      <c r="N92" s="92"/>
      <c r="O92" s="92"/>
      <c r="P92" s="92"/>
      <c r="Q92" s="464">
        <f t="shared" si="14"/>
        <v>10000</v>
      </c>
    </row>
    <row r="93" spans="2:17" s="154" customFormat="1" ht="78.75" customHeight="1" x14ac:dyDescent="0.2">
      <c r="B93" s="312"/>
      <c r="C93" s="312"/>
      <c r="D93" s="135">
        <v>7.9</v>
      </c>
      <c r="E93" s="136" t="s">
        <v>389</v>
      </c>
      <c r="F93" s="137" t="s">
        <v>45</v>
      </c>
      <c r="G93" s="334" t="s">
        <v>118</v>
      </c>
      <c r="H93" s="334" t="s">
        <v>1712</v>
      </c>
      <c r="I93" s="92"/>
      <c r="J93" s="92">
        <v>6000</v>
      </c>
      <c r="K93" s="92"/>
      <c r="L93" s="92">
        <v>4000</v>
      </c>
      <c r="M93" s="92"/>
      <c r="N93" s="92"/>
      <c r="O93" s="92"/>
      <c r="P93" s="92"/>
      <c r="Q93" s="464">
        <f t="shared" si="14"/>
        <v>10000</v>
      </c>
    </row>
    <row r="94" spans="2:17" s="154" customFormat="1" x14ac:dyDescent="0.2">
      <c r="B94" s="312"/>
      <c r="C94" s="312"/>
      <c r="D94" s="314">
        <v>7.1</v>
      </c>
      <c r="E94" s="136" t="s">
        <v>390</v>
      </c>
      <c r="F94" s="137" t="s">
        <v>42</v>
      </c>
      <c r="G94" s="334" t="s">
        <v>118</v>
      </c>
      <c r="H94" s="291" t="s">
        <v>1007</v>
      </c>
      <c r="I94" s="92"/>
      <c r="J94" s="92">
        <v>3600</v>
      </c>
      <c r="K94" s="92"/>
      <c r="L94" s="92">
        <v>1400</v>
      </c>
      <c r="M94" s="92"/>
      <c r="N94" s="92"/>
      <c r="O94" s="92"/>
      <c r="P94" s="92"/>
      <c r="Q94" s="464">
        <f t="shared" si="14"/>
        <v>5000</v>
      </c>
    </row>
    <row r="95" spans="2:17" s="154" customFormat="1" ht="100.5" customHeight="1" x14ac:dyDescent="0.2">
      <c r="B95" s="312"/>
      <c r="C95" s="267"/>
      <c r="D95" s="268">
        <v>7.11</v>
      </c>
      <c r="E95" s="1453" t="s">
        <v>103</v>
      </c>
      <c r="F95" s="1454">
        <v>1</v>
      </c>
      <c r="G95" s="1455" t="s">
        <v>171</v>
      </c>
      <c r="H95" s="1456" t="s">
        <v>1008</v>
      </c>
      <c r="I95" s="1457"/>
      <c r="J95" s="1457">
        <v>4200</v>
      </c>
      <c r="K95" s="1457">
        <v>64000</v>
      </c>
      <c r="L95" s="1457">
        <v>36800</v>
      </c>
      <c r="M95" s="332"/>
      <c r="N95" s="332"/>
      <c r="O95" s="332"/>
      <c r="P95" s="332"/>
      <c r="Q95" s="465">
        <f t="shared" si="14"/>
        <v>105000</v>
      </c>
    </row>
    <row r="96" spans="2:17" s="154" customFormat="1" ht="37.5" x14ac:dyDescent="0.2">
      <c r="B96" s="267"/>
      <c r="C96" s="312"/>
      <c r="D96" s="314">
        <v>7.12</v>
      </c>
      <c r="E96" s="1035" t="s">
        <v>177</v>
      </c>
      <c r="F96" s="8">
        <v>1</v>
      </c>
      <c r="G96" s="334" t="s">
        <v>366</v>
      </c>
      <c r="H96" s="291" t="s">
        <v>1009</v>
      </c>
      <c r="I96" s="380"/>
      <c r="J96" s="380"/>
      <c r="K96" s="380"/>
      <c r="L96" s="380">
        <v>5000</v>
      </c>
      <c r="M96" s="92"/>
      <c r="N96" s="92"/>
      <c r="O96" s="92"/>
      <c r="P96" s="92"/>
      <c r="Q96" s="464">
        <f t="shared" si="14"/>
        <v>5000</v>
      </c>
    </row>
    <row r="97" spans="2:17" s="154" customFormat="1" ht="37.5" x14ac:dyDescent="0.2">
      <c r="B97" s="312"/>
      <c r="C97" s="312"/>
      <c r="D97" s="135">
        <v>7.13</v>
      </c>
      <c r="E97" s="461" t="s">
        <v>1987</v>
      </c>
      <c r="F97" s="8">
        <v>1</v>
      </c>
      <c r="G97" s="334" t="s">
        <v>366</v>
      </c>
      <c r="H97" s="291" t="s">
        <v>1010</v>
      </c>
      <c r="I97" s="380"/>
      <c r="J97" s="380"/>
      <c r="K97" s="380"/>
      <c r="L97" s="380">
        <v>4000</v>
      </c>
      <c r="M97" s="92"/>
      <c r="N97" s="92"/>
      <c r="O97" s="92"/>
      <c r="P97" s="92"/>
      <c r="Q97" s="464">
        <f t="shared" si="14"/>
        <v>4000</v>
      </c>
    </row>
    <row r="98" spans="2:17" s="154" customFormat="1" ht="37.5" x14ac:dyDescent="0.2">
      <c r="B98" s="312"/>
      <c r="C98" s="312"/>
      <c r="D98" s="314">
        <v>7.14</v>
      </c>
      <c r="E98" s="136" t="s">
        <v>1011</v>
      </c>
      <c r="F98" s="137">
        <v>1</v>
      </c>
      <c r="G98" s="334" t="s">
        <v>361</v>
      </c>
      <c r="H98" s="291" t="s">
        <v>1012</v>
      </c>
      <c r="I98" s="92"/>
      <c r="J98" s="92"/>
      <c r="K98" s="92"/>
      <c r="L98" s="92">
        <v>4000</v>
      </c>
      <c r="M98" s="92"/>
      <c r="N98" s="92"/>
      <c r="O98" s="92"/>
      <c r="P98" s="92"/>
      <c r="Q98" s="464">
        <f t="shared" si="14"/>
        <v>4000</v>
      </c>
    </row>
    <row r="99" spans="2:17" s="154" customFormat="1" ht="37.5" x14ac:dyDescent="0.2">
      <c r="B99" s="312"/>
      <c r="C99" s="312"/>
      <c r="D99" s="135">
        <v>7.15</v>
      </c>
      <c r="E99" s="1035" t="s">
        <v>1013</v>
      </c>
      <c r="F99" s="4">
        <v>1</v>
      </c>
      <c r="G99" s="334" t="s">
        <v>361</v>
      </c>
      <c r="H99" s="291" t="s">
        <v>1012</v>
      </c>
      <c r="I99" s="380"/>
      <c r="J99" s="380">
        <v>900</v>
      </c>
      <c r="K99" s="380">
        <v>1200</v>
      </c>
      <c r="L99" s="380">
        <v>900</v>
      </c>
      <c r="M99" s="92"/>
      <c r="N99" s="92"/>
      <c r="O99" s="92"/>
      <c r="P99" s="92"/>
      <c r="Q99" s="464">
        <f t="shared" si="14"/>
        <v>3000</v>
      </c>
    </row>
    <row r="100" spans="2:17" s="154" customFormat="1" x14ac:dyDescent="0.2">
      <c r="B100" s="312"/>
      <c r="C100" s="312"/>
      <c r="D100" s="314">
        <v>7.16</v>
      </c>
      <c r="E100" s="136" t="s">
        <v>106</v>
      </c>
      <c r="F100" s="137">
        <v>1</v>
      </c>
      <c r="G100" s="334" t="s">
        <v>391</v>
      </c>
      <c r="H100" s="553" t="s">
        <v>1014</v>
      </c>
      <c r="I100" s="92"/>
      <c r="J100" s="92"/>
      <c r="K100" s="92"/>
      <c r="L100" s="92">
        <v>25000</v>
      </c>
      <c r="M100" s="92"/>
      <c r="N100" s="92"/>
      <c r="O100" s="92"/>
      <c r="P100" s="92"/>
      <c r="Q100" s="464">
        <f t="shared" si="14"/>
        <v>25000</v>
      </c>
    </row>
    <row r="101" spans="2:17" s="154" customFormat="1" ht="37.5" x14ac:dyDescent="0.2">
      <c r="B101" s="312"/>
      <c r="C101" s="312"/>
      <c r="D101" s="135">
        <v>7.17</v>
      </c>
      <c r="E101" s="136" t="s">
        <v>1015</v>
      </c>
      <c r="F101" s="137">
        <v>1</v>
      </c>
      <c r="G101" s="334" t="s">
        <v>420</v>
      </c>
      <c r="H101" s="291" t="s">
        <v>783</v>
      </c>
      <c r="I101" s="92"/>
      <c r="J101" s="92"/>
      <c r="K101" s="92"/>
      <c r="L101" s="92">
        <v>10000</v>
      </c>
      <c r="M101" s="92"/>
      <c r="N101" s="92"/>
      <c r="O101" s="92"/>
      <c r="P101" s="92"/>
      <c r="Q101" s="464">
        <f t="shared" si="14"/>
        <v>10000</v>
      </c>
    </row>
    <row r="102" spans="2:17" s="154" customFormat="1" ht="56.25" x14ac:dyDescent="0.2">
      <c r="B102" s="312"/>
      <c r="C102" s="312"/>
      <c r="D102" s="314">
        <v>7.1800000000000104</v>
      </c>
      <c r="E102" s="136" t="s">
        <v>1016</v>
      </c>
      <c r="F102" s="137">
        <v>1</v>
      </c>
      <c r="G102" s="334" t="s">
        <v>420</v>
      </c>
      <c r="H102" s="291" t="s">
        <v>1017</v>
      </c>
      <c r="I102" s="92"/>
      <c r="J102" s="92"/>
      <c r="K102" s="92"/>
      <c r="L102" s="92">
        <v>5000</v>
      </c>
      <c r="M102" s="92"/>
      <c r="N102" s="92"/>
      <c r="O102" s="92"/>
      <c r="P102" s="92"/>
      <c r="Q102" s="464">
        <f t="shared" si="14"/>
        <v>5000</v>
      </c>
    </row>
    <row r="103" spans="2:17" s="154" customFormat="1" ht="56.25" x14ac:dyDescent="0.2">
      <c r="B103" s="312"/>
      <c r="C103" s="312"/>
      <c r="D103" s="135">
        <v>7.1900000000000102</v>
      </c>
      <c r="E103" s="136" t="s">
        <v>179</v>
      </c>
      <c r="F103" s="137">
        <v>1</v>
      </c>
      <c r="G103" s="334" t="s">
        <v>367</v>
      </c>
      <c r="H103" s="553" t="s">
        <v>1018</v>
      </c>
      <c r="I103" s="92"/>
      <c r="J103" s="92"/>
      <c r="K103" s="92">
        <v>19250</v>
      </c>
      <c r="L103" s="92">
        <v>750</v>
      </c>
      <c r="M103" s="92"/>
      <c r="N103" s="92"/>
      <c r="O103" s="92"/>
      <c r="P103" s="92"/>
      <c r="Q103" s="464">
        <f t="shared" si="14"/>
        <v>20000</v>
      </c>
    </row>
    <row r="104" spans="2:17" s="154" customFormat="1" ht="37.5" x14ac:dyDescent="0.2">
      <c r="B104" s="312"/>
      <c r="C104" s="312"/>
      <c r="D104" s="314">
        <v>7.2000000000000099</v>
      </c>
      <c r="E104" s="136" t="s">
        <v>394</v>
      </c>
      <c r="F104" s="137">
        <v>1</v>
      </c>
      <c r="G104" s="334" t="s">
        <v>367</v>
      </c>
      <c r="H104" s="553" t="s">
        <v>1019</v>
      </c>
      <c r="I104" s="92"/>
      <c r="J104" s="92">
        <v>1200</v>
      </c>
      <c r="K104" s="92"/>
      <c r="L104" s="92">
        <v>16800</v>
      </c>
      <c r="M104" s="92"/>
      <c r="N104" s="92"/>
      <c r="O104" s="92"/>
      <c r="P104" s="92"/>
      <c r="Q104" s="464">
        <f t="shared" si="14"/>
        <v>18000</v>
      </c>
    </row>
    <row r="105" spans="2:17" s="154" customFormat="1" ht="37.5" x14ac:dyDescent="0.2">
      <c r="B105" s="267"/>
      <c r="C105" s="312"/>
      <c r="D105" s="135">
        <v>7.2100000000000097</v>
      </c>
      <c r="E105" s="459" t="s">
        <v>396</v>
      </c>
      <c r="F105" s="460">
        <v>1</v>
      </c>
      <c r="G105" s="467" t="s">
        <v>116</v>
      </c>
      <c r="H105" s="574" t="s">
        <v>1020</v>
      </c>
      <c r="I105" s="457"/>
      <c r="J105" s="457"/>
      <c r="K105" s="457"/>
      <c r="L105" s="457">
        <v>3000</v>
      </c>
      <c r="M105" s="92"/>
      <c r="N105" s="92"/>
      <c r="O105" s="92"/>
      <c r="P105" s="92"/>
      <c r="Q105" s="464">
        <f t="shared" si="14"/>
        <v>3000</v>
      </c>
    </row>
    <row r="106" spans="2:17" s="154" customFormat="1" ht="75" x14ac:dyDescent="0.2">
      <c r="B106" s="312"/>
      <c r="C106" s="312"/>
      <c r="D106" s="314">
        <v>7.2200000000000104</v>
      </c>
      <c r="E106" s="459" t="s">
        <v>1021</v>
      </c>
      <c r="F106" s="460" t="s">
        <v>1022</v>
      </c>
      <c r="G106" s="467" t="s">
        <v>116</v>
      </c>
      <c r="H106" s="574" t="s">
        <v>1023</v>
      </c>
      <c r="I106" s="457"/>
      <c r="J106" s="457"/>
      <c r="K106" s="457"/>
      <c r="L106" s="1442">
        <v>10000</v>
      </c>
      <c r="M106" s="92"/>
      <c r="N106" s="92"/>
      <c r="O106" s="92"/>
      <c r="P106" s="92"/>
      <c r="Q106" s="464">
        <f t="shared" si="14"/>
        <v>10000</v>
      </c>
    </row>
    <row r="107" spans="2:17" s="154" customFormat="1" ht="56.25" x14ac:dyDescent="0.2">
      <c r="B107" s="312"/>
      <c r="C107" s="312"/>
      <c r="D107" s="135">
        <v>7.2300000000000102</v>
      </c>
      <c r="E107" s="459" t="s">
        <v>1024</v>
      </c>
      <c r="F107" s="460">
        <v>1</v>
      </c>
      <c r="G107" s="467" t="s">
        <v>116</v>
      </c>
      <c r="H107" s="574" t="s">
        <v>666</v>
      </c>
      <c r="I107" s="457"/>
      <c r="J107" s="457"/>
      <c r="K107" s="457">
        <v>2000</v>
      </c>
      <c r="L107" s="457">
        <v>3000</v>
      </c>
      <c r="M107" s="92"/>
      <c r="N107" s="92"/>
      <c r="O107" s="92"/>
      <c r="P107" s="92"/>
      <c r="Q107" s="464">
        <f t="shared" si="14"/>
        <v>5000</v>
      </c>
    </row>
    <row r="108" spans="2:17" s="154" customFormat="1" ht="56.25" x14ac:dyDescent="0.2">
      <c r="B108" s="312"/>
      <c r="C108" s="384"/>
      <c r="D108" s="382">
        <v>7.24</v>
      </c>
      <c r="E108" s="580" t="s">
        <v>1025</v>
      </c>
      <c r="F108" s="581">
        <v>1</v>
      </c>
      <c r="G108" s="582" t="s">
        <v>971</v>
      </c>
      <c r="H108" s="1448"/>
      <c r="I108" s="1148"/>
      <c r="J108" s="1148">
        <v>5400</v>
      </c>
      <c r="K108" s="1148"/>
      <c r="L108" s="1148">
        <v>9600</v>
      </c>
      <c r="M108" s="1148"/>
      <c r="N108" s="1148"/>
      <c r="O108" s="1148"/>
      <c r="P108" s="1148"/>
      <c r="Q108" s="1154">
        <f t="shared" si="14"/>
        <v>15000</v>
      </c>
    </row>
    <row r="109" spans="2:17" s="154" customFormat="1" ht="37.5" x14ac:dyDescent="0.2">
      <c r="B109" s="312"/>
      <c r="C109" s="312"/>
      <c r="D109" s="314"/>
      <c r="E109" s="136" t="s">
        <v>2009</v>
      </c>
      <c r="F109" s="137"/>
      <c r="G109" s="334"/>
      <c r="H109" s="574" t="s">
        <v>568</v>
      </c>
      <c r="I109" s="93"/>
      <c r="J109" s="93"/>
      <c r="K109" s="93"/>
      <c r="L109" s="93"/>
      <c r="M109" s="93"/>
      <c r="N109" s="93"/>
      <c r="O109" s="93"/>
      <c r="P109" s="93"/>
      <c r="Q109" s="576"/>
    </row>
    <row r="110" spans="2:17" s="154" customFormat="1" ht="37.5" x14ac:dyDescent="0.2">
      <c r="B110" s="312"/>
      <c r="C110" s="312"/>
      <c r="D110" s="314"/>
      <c r="E110" s="136" t="s">
        <v>2010</v>
      </c>
      <c r="F110" s="137"/>
      <c r="G110" s="334"/>
      <c r="H110" s="574" t="s">
        <v>1026</v>
      </c>
      <c r="I110" s="93"/>
      <c r="J110" s="93"/>
      <c r="K110" s="93"/>
      <c r="L110" s="93"/>
      <c r="M110" s="93"/>
      <c r="N110" s="93"/>
      <c r="O110" s="93"/>
      <c r="P110" s="93"/>
      <c r="Q110" s="576"/>
    </row>
    <row r="111" spans="2:17" s="154" customFormat="1" ht="39" customHeight="1" x14ac:dyDescent="0.2">
      <c r="B111" s="312"/>
      <c r="C111" s="267"/>
      <c r="D111" s="269"/>
      <c r="E111" s="352" t="s">
        <v>2011</v>
      </c>
      <c r="F111" s="353"/>
      <c r="G111" s="337"/>
      <c r="H111" s="592" t="s">
        <v>1027</v>
      </c>
      <c r="I111" s="356"/>
      <c r="J111" s="356"/>
      <c r="K111" s="356"/>
      <c r="L111" s="356"/>
      <c r="M111" s="356"/>
      <c r="N111" s="356"/>
      <c r="O111" s="356"/>
      <c r="P111" s="356"/>
      <c r="Q111" s="577"/>
    </row>
    <row r="112" spans="2:17" s="154" customFormat="1" ht="37.5" x14ac:dyDescent="0.2">
      <c r="B112" s="312"/>
      <c r="C112" s="312"/>
      <c r="D112" s="314">
        <v>7.25</v>
      </c>
      <c r="E112" s="136" t="s">
        <v>1028</v>
      </c>
      <c r="F112" s="137">
        <v>1</v>
      </c>
      <c r="G112" s="334" t="s">
        <v>384</v>
      </c>
      <c r="H112" s="574" t="s">
        <v>1029</v>
      </c>
      <c r="I112" s="92"/>
      <c r="J112" s="92">
        <v>12000</v>
      </c>
      <c r="K112" s="92">
        <v>15000</v>
      </c>
      <c r="L112" s="92">
        <v>8000</v>
      </c>
      <c r="M112" s="92"/>
      <c r="N112" s="92"/>
      <c r="O112" s="92"/>
      <c r="P112" s="92"/>
      <c r="Q112" s="464">
        <f t="shared" si="14"/>
        <v>35000</v>
      </c>
    </row>
    <row r="113" spans="2:17" s="154" customFormat="1" ht="40.5" customHeight="1" x14ac:dyDescent="0.2">
      <c r="B113" s="267"/>
      <c r="C113" s="312"/>
      <c r="D113" s="314">
        <v>7.26</v>
      </c>
      <c r="E113" s="136" t="s">
        <v>1030</v>
      </c>
      <c r="F113" s="137">
        <v>1</v>
      </c>
      <c r="G113" s="334" t="s">
        <v>384</v>
      </c>
      <c r="H113" s="574" t="s">
        <v>1031</v>
      </c>
      <c r="I113" s="92"/>
      <c r="J113" s="92">
        <v>12000</v>
      </c>
      <c r="K113" s="92">
        <v>15000</v>
      </c>
      <c r="L113" s="92">
        <v>8000</v>
      </c>
      <c r="M113" s="92"/>
      <c r="N113" s="92"/>
      <c r="O113" s="92"/>
      <c r="P113" s="92"/>
      <c r="Q113" s="464">
        <f t="shared" si="14"/>
        <v>35000</v>
      </c>
    </row>
    <row r="114" spans="2:17" s="154" customFormat="1" x14ac:dyDescent="0.2">
      <c r="B114" s="322"/>
      <c r="C114" s="1199" t="s">
        <v>56</v>
      </c>
      <c r="D114" s="1117" t="s">
        <v>95</v>
      </c>
      <c r="E114" s="1200"/>
      <c r="F114" s="1190"/>
      <c r="G114" s="1118"/>
      <c r="H114" s="1118"/>
      <c r="I114" s="342">
        <f>SUM(I115:I126)</f>
        <v>0</v>
      </c>
      <c r="J114" s="342">
        <f t="shared" ref="J114:Q114" si="15">SUM(J115:J126)</f>
        <v>0</v>
      </c>
      <c r="K114" s="342">
        <f t="shared" si="15"/>
        <v>109600</v>
      </c>
      <c r="L114" s="342">
        <f t="shared" si="15"/>
        <v>31520</v>
      </c>
      <c r="M114" s="342">
        <f t="shared" si="15"/>
        <v>0</v>
      </c>
      <c r="N114" s="342">
        <f t="shared" si="15"/>
        <v>0</v>
      </c>
      <c r="O114" s="342">
        <f t="shared" si="15"/>
        <v>0</v>
      </c>
      <c r="P114" s="342">
        <f t="shared" si="15"/>
        <v>0</v>
      </c>
      <c r="Q114" s="499">
        <f t="shared" si="15"/>
        <v>141120</v>
      </c>
    </row>
    <row r="115" spans="2:17" s="154" customFormat="1" x14ac:dyDescent="0.2">
      <c r="B115" s="312"/>
      <c r="C115" s="312"/>
      <c r="D115" s="135">
        <v>8.1</v>
      </c>
      <c r="E115" s="316" t="s">
        <v>399</v>
      </c>
      <c r="F115" s="137">
        <v>1</v>
      </c>
      <c r="G115" s="334" t="s">
        <v>118</v>
      </c>
      <c r="H115" s="574" t="s">
        <v>1032</v>
      </c>
      <c r="I115" s="92"/>
      <c r="J115" s="92"/>
      <c r="K115" s="92">
        <v>5040</v>
      </c>
      <c r="L115" s="92"/>
      <c r="M115" s="92"/>
      <c r="N115" s="92"/>
      <c r="O115" s="92"/>
      <c r="P115" s="92"/>
      <c r="Q115" s="464">
        <f>SUM(I115:P115)</f>
        <v>5040</v>
      </c>
    </row>
    <row r="116" spans="2:17" s="154" customFormat="1" ht="37.5" x14ac:dyDescent="0.2">
      <c r="B116" s="312"/>
      <c r="C116" s="312"/>
      <c r="D116" s="135">
        <v>8.1999999999999993</v>
      </c>
      <c r="E116" s="1439" t="s">
        <v>402</v>
      </c>
      <c r="F116" s="1440">
        <v>1</v>
      </c>
      <c r="G116" s="1445" t="s">
        <v>171</v>
      </c>
      <c r="H116" s="574" t="s">
        <v>1033</v>
      </c>
      <c r="I116" s="1441"/>
      <c r="J116" s="1441"/>
      <c r="K116" s="1441">
        <v>20160</v>
      </c>
      <c r="L116" s="92"/>
      <c r="M116" s="92"/>
      <c r="N116" s="92"/>
      <c r="O116" s="92"/>
      <c r="P116" s="92"/>
      <c r="Q116" s="464">
        <f t="shared" ref="Q116:Q126" si="16">SUM(I116:P116)</f>
        <v>20160</v>
      </c>
    </row>
    <row r="117" spans="2:17" s="154" customFormat="1" ht="37.5" x14ac:dyDescent="0.2">
      <c r="B117" s="312"/>
      <c r="C117" s="312"/>
      <c r="D117" s="135">
        <v>8.3000000000000007</v>
      </c>
      <c r="E117" s="136" t="s">
        <v>1034</v>
      </c>
      <c r="F117" s="137">
        <v>1</v>
      </c>
      <c r="G117" s="336" t="s">
        <v>366</v>
      </c>
      <c r="H117" s="334" t="s">
        <v>1035</v>
      </c>
      <c r="I117" s="92"/>
      <c r="J117" s="92"/>
      <c r="K117" s="92"/>
      <c r="L117" s="92">
        <v>5040</v>
      </c>
      <c r="M117" s="92"/>
      <c r="N117" s="92"/>
      <c r="O117" s="92"/>
      <c r="P117" s="92"/>
      <c r="Q117" s="464">
        <f t="shared" si="16"/>
        <v>5040</v>
      </c>
    </row>
    <row r="118" spans="2:17" s="154" customFormat="1" ht="37.5" x14ac:dyDescent="0.2">
      <c r="B118" s="312"/>
      <c r="C118" s="312"/>
      <c r="D118" s="135">
        <v>8.4</v>
      </c>
      <c r="E118" s="136" t="s">
        <v>401</v>
      </c>
      <c r="F118" s="137">
        <v>1</v>
      </c>
      <c r="G118" s="336" t="s">
        <v>363</v>
      </c>
      <c r="H118" s="574" t="s">
        <v>1036</v>
      </c>
      <c r="I118" s="92"/>
      <c r="J118" s="92"/>
      <c r="K118" s="92">
        <v>2000</v>
      </c>
      <c r="L118" s="92">
        <v>7000</v>
      </c>
      <c r="M118" s="92"/>
      <c r="N118" s="92"/>
      <c r="O118" s="92"/>
      <c r="P118" s="92"/>
      <c r="Q118" s="464">
        <f t="shared" si="16"/>
        <v>9000</v>
      </c>
    </row>
    <row r="119" spans="2:17" s="154" customFormat="1" ht="37.5" x14ac:dyDescent="0.2">
      <c r="B119" s="312"/>
      <c r="C119" s="312"/>
      <c r="D119" s="135">
        <v>8.5</v>
      </c>
      <c r="E119" s="3" t="s">
        <v>1713</v>
      </c>
      <c r="F119" s="8">
        <v>1</v>
      </c>
      <c r="G119" s="466" t="s">
        <v>361</v>
      </c>
      <c r="H119" s="412" t="s">
        <v>1038</v>
      </c>
      <c r="I119" s="92"/>
      <c r="J119" s="92"/>
      <c r="K119" s="92">
        <v>14040</v>
      </c>
      <c r="L119" s="92"/>
      <c r="M119" s="92"/>
      <c r="N119" s="92"/>
      <c r="O119" s="92"/>
      <c r="P119" s="92"/>
      <c r="Q119" s="464">
        <f t="shared" si="16"/>
        <v>14040</v>
      </c>
    </row>
    <row r="120" spans="2:17" s="154" customFormat="1" x14ac:dyDescent="0.2">
      <c r="B120" s="312"/>
      <c r="C120" s="312"/>
      <c r="D120" s="135">
        <v>8.6</v>
      </c>
      <c r="E120" s="136" t="s">
        <v>104</v>
      </c>
      <c r="F120" s="137">
        <v>1</v>
      </c>
      <c r="G120" s="336" t="s">
        <v>359</v>
      </c>
      <c r="H120" s="574" t="s">
        <v>725</v>
      </c>
      <c r="I120" s="92"/>
      <c r="J120" s="92"/>
      <c r="K120" s="92">
        <v>7000</v>
      </c>
      <c r="L120" s="92">
        <v>7040</v>
      </c>
      <c r="M120" s="92"/>
      <c r="N120" s="92"/>
      <c r="O120" s="92"/>
      <c r="P120" s="92"/>
      <c r="Q120" s="464">
        <f t="shared" si="16"/>
        <v>14040</v>
      </c>
    </row>
    <row r="121" spans="2:17" s="154" customFormat="1" ht="37.5" x14ac:dyDescent="0.2">
      <c r="B121" s="312"/>
      <c r="C121" s="312"/>
      <c r="D121" s="135">
        <v>8.6999999999999993</v>
      </c>
      <c r="E121" s="316" t="s">
        <v>1039</v>
      </c>
      <c r="F121" s="137">
        <v>1</v>
      </c>
      <c r="G121" s="334" t="s">
        <v>420</v>
      </c>
      <c r="H121" s="291" t="s">
        <v>1040</v>
      </c>
      <c r="I121" s="92"/>
      <c r="J121" s="92"/>
      <c r="K121" s="92">
        <v>12240</v>
      </c>
      <c r="L121" s="92"/>
      <c r="M121" s="92"/>
      <c r="N121" s="92"/>
      <c r="O121" s="92"/>
      <c r="P121" s="92"/>
      <c r="Q121" s="464">
        <f t="shared" si="16"/>
        <v>12240</v>
      </c>
    </row>
    <row r="122" spans="2:17" s="154" customFormat="1" ht="37.5" x14ac:dyDescent="0.2">
      <c r="B122" s="312"/>
      <c r="C122" s="312"/>
      <c r="D122" s="135">
        <v>8.8000000000000007</v>
      </c>
      <c r="E122" s="136" t="s">
        <v>104</v>
      </c>
      <c r="F122" s="137">
        <v>1</v>
      </c>
      <c r="G122" s="334" t="s">
        <v>367</v>
      </c>
      <c r="H122" s="334" t="s">
        <v>1041</v>
      </c>
      <c r="I122" s="92"/>
      <c r="J122" s="92"/>
      <c r="K122" s="92">
        <v>5800</v>
      </c>
      <c r="L122" s="92">
        <v>5000</v>
      </c>
      <c r="M122" s="92"/>
      <c r="N122" s="92"/>
      <c r="O122" s="92"/>
      <c r="P122" s="92"/>
      <c r="Q122" s="464">
        <f t="shared" si="16"/>
        <v>10800</v>
      </c>
    </row>
    <row r="123" spans="2:17" s="154" customFormat="1" ht="37.5" x14ac:dyDescent="0.2">
      <c r="B123" s="312"/>
      <c r="C123" s="312"/>
      <c r="D123" s="135">
        <v>8.9</v>
      </c>
      <c r="E123" s="136" t="s">
        <v>1042</v>
      </c>
      <c r="F123" s="137">
        <v>1</v>
      </c>
      <c r="G123" s="334" t="s">
        <v>365</v>
      </c>
      <c r="H123" s="334" t="s">
        <v>1043</v>
      </c>
      <c r="I123" s="92"/>
      <c r="J123" s="92"/>
      <c r="K123" s="92">
        <v>960</v>
      </c>
      <c r="L123" s="92">
        <v>840</v>
      </c>
      <c r="M123" s="92"/>
      <c r="N123" s="92"/>
      <c r="O123" s="92"/>
      <c r="P123" s="92"/>
      <c r="Q123" s="464">
        <f t="shared" si="16"/>
        <v>1800</v>
      </c>
    </row>
    <row r="124" spans="2:17" s="154" customFormat="1" ht="37.5" x14ac:dyDescent="0.2">
      <c r="B124" s="267"/>
      <c r="C124" s="312"/>
      <c r="D124" s="314">
        <v>8.1</v>
      </c>
      <c r="E124" s="598" t="s">
        <v>399</v>
      </c>
      <c r="F124" s="460">
        <v>1</v>
      </c>
      <c r="G124" s="467" t="s">
        <v>116</v>
      </c>
      <c r="H124" s="574" t="s">
        <v>1044</v>
      </c>
      <c r="I124" s="457"/>
      <c r="J124" s="457"/>
      <c r="K124" s="457">
        <v>6000</v>
      </c>
      <c r="L124" s="457">
        <v>6600</v>
      </c>
      <c r="M124" s="92"/>
      <c r="N124" s="92"/>
      <c r="O124" s="92"/>
      <c r="P124" s="92"/>
      <c r="Q124" s="464">
        <f t="shared" si="16"/>
        <v>12600</v>
      </c>
    </row>
    <row r="125" spans="2:17" s="154" customFormat="1" ht="37.5" x14ac:dyDescent="0.2">
      <c r="B125" s="312"/>
      <c r="C125" s="312"/>
      <c r="D125" s="135">
        <v>8.11</v>
      </c>
      <c r="E125" s="318" t="s">
        <v>1714</v>
      </c>
      <c r="F125" s="137">
        <v>1</v>
      </c>
      <c r="G125" s="334" t="s">
        <v>971</v>
      </c>
      <c r="H125" s="334" t="s">
        <v>1046</v>
      </c>
      <c r="I125" s="92"/>
      <c r="J125" s="92"/>
      <c r="K125" s="92">
        <v>9000</v>
      </c>
      <c r="L125" s="92"/>
      <c r="M125" s="92"/>
      <c r="N125" s="92"/>
      <c r="O125" s="92"/>
      <c r="P125" s="92"/>
      <c r="Q125" s="464">
        <f t="shared" si="16"/>
        <v>9000</v>
      </c>
    </row>
    <row r="126" spans="2:17" s="154" customFormat="1" ht="41.25" customHeight="1" x14ac:dyDescent="0.2">
      <c r="B126" s="312"/>
      <c r="C126" s="312"/>
      <c r="D126" s="314">
        <v>8.1199999999999992</v>
      </c>
      <c r="E126" s="136" t="s">
        <v>400</v>
      </c>
      <c r="F126" s="137">
        <v>1</v>
      </c>
      <c r="G126" s="336" t="s">
        <v>384</v>
      </c>
      <c r="H126" s="334" t="s">
        <v>1047</v>
      </c>
      <c r="I126" s="92"/>
      <c r="J126" s="92"/>
      <c r="K126" s="92">
        <v>27360</v>
      </c>
      <c r="L126" s="92"/>
      <c r="M126" s="92"/>
      <c r="N126" s="92"/>
      <c r="O126" s="92"/>
      <c r="P126" s="92"/>
      <c r="Q126" s="464">
        <f t="shared" si="16"/>
        <v>27360</v>
      </c>
    </row>
    <row r="127" spans="2:17" s="154" customFormat="1" x14ac:dyDescent="0.2">
      <c r="B127" s="312"/>
      <c r="C127" s="1199" t="s">
        <v>58</v>
      </c>
      <c r="D127" s="1190" t="s">
        <v>181</v>
      </c>
      <c r="E127" s="1200"/>
      <c r="F127" s="1190"/>
      <c r="G127" s="1118"/>
      <c r="H127" s="1118"/>
      <c r="I127" s="342">
        <f>SUM(I128:I131)</f>
        <v>0</v>
      </c>
      <c r="J127" s="342">
        <f t="shared" ref="J127:Q127" si="17">SUM(J128:J131)</f>
        <v>4200</v>
      </c>
      <c r="K127" s="342">
        <f t="shared" si="17"/>
        <v>24800</v>
      </c>
      <c r="L127" s="342">
        <f t="shared" si="17"/>
        <v>52000</v>
      </c>
      <c r="M127" s="342">
        <f t="shared" si="17"/>
        <v>0</v>
      </c>
      <c r="N127" s="342">
        <f t="shared" si="17"/>
        <v>0</v>
      </c>
      <c r="O127" s="342">
        <f t="shared" si="17"/>
        <v>0</v>
      </c>
      <c r="P127" s="342">
        <f t="shared" si="17"/>
        <v>0</v>
      </c>
      <c r="Q127" s="499">
        <f t="shared" si="17"/>
        <v>81000</v>
      </c>
    </row>
    <row r="128" spans="2:17" s="154" customFormat="1" ht="37.5" x14ac:dyDescent="0.2">
      <c r="B128" s="312"/>
      <c r="C128" s="312"/>
      <c r="D128" s="135">
        <v>9.1</v>
      </c>
      <c r="E128" s="136" t="s">
        <v>405</v>
      </c>
      <c r="F128" s="137" t="s">
        <v>1048</v>
      </c>
      <c r="G128" s="336" t="s">
        <v>98</v>
      </c>
      <c r="H128" s="334" t="s">
        <v>486</v>
      </c>
      <c r="I128" s="92"/>
      <c r="J128" s="92"/>
      <c r="K128" s="92">
        <v>20000</v>
      </c>
      <c r="L128" s="92">
        <v>40000</v>
      </c>
      <c r="M128" s="92"/>
      <c r="N128" s="92"/>
      <c r="O128" s="92"/>
      <c r="P128" s="92"/>
      <c r="Q128" s="464">
        <f>SUM(I128:P128)</f>
        <v>60000</v>
      </c>
    </row>
    <row r="129" spans="2:17" s="154" customFormat="1" x14ac:dyDescent="0.2">
      <c r="B129" s="312"/>
      <c r="C129" s="312"/>
      <c r="D129" s="135">
        <v>9.1999999999999993</v>
      </c>
      <c r="E129" s="136" t="s">
        <v>404</v>
      </c>
      <c r="F129" s="137" t="s">
        <v>1048</v>
      </c>
      <c r="G129" s="334" t="s">
        <v>118</v>
      </c>
      <c r="H129" s="291" t="s">
        <v>268</v>
      </c>
      <c r="I129" s="92"/>
      <c r="J129" s="92"/>
      <c r="K129" s="92"/>
      <c r="L129" s="92">
        <v>1000</v>
      </c>
      <c r="M129" s="92"/>
      <c r="N129" s="92"/>
      <c r="O129" s="92"/>
      <c r="P129" s="92"/>
      <c r="Q129" s="464">
        <f t="shared" ref="Q129:Q131" si="18">SUM(I129:P129)</f>
        <v>1000</v>
      </c>
    </row>
    <row r="130" spans="2:17" s="154" customFormat="1" ht="37.5" x14ac:dyDescent="0.2">
      <c r="B130" s="312"/>
      <c r="C130" s="312"/>
      <c r="D130" s="135">
        <v>9.3000000000000007</v>
      </c>
      <c r="E130" s="136" t="s">
        <v>182</v>
      </c>
      <c r="F130" s="137" t="s">
        <v>1048</v>
      </c>
      <c r="G130" s="334" t="s">
        <v>367</v>
      </c>
      <c r="H130" s="291" t="s">
        <v>656</v>
      </c>
      <c r="I130" s="92"/>
      <c r="J130" s="92"/>
      <c r="K130" s="92"/>
      <c r="L130" s="92">
        <v>10000</v>
      </c>
      <c r="M130" s="92"/>
      <c r="N130" s="92"/>
      <c r="O130" s="92"/>
      <c r="P130" s="92"/>
      <c r="Q130" s="464">
        <f t="shared" si="18"/>
        <v>10000</v>
      </c>
    </row>
    <row r="131" spans="2:17" s="154" customFormat="1" ht="56.25" x14ac:dyDescent="0.2">
      <c r="B131" s="312"/>
      <c r="C131" s="267"/>
      <c r="D131" s="268">
        <v>9.4</v>
      </c>
      <c r="E131" s="352" t="s">
        <v>414</v>
      </c>
      <c r="F131" s="353" t="s">
        <v>69</v>
      </c>
      <c r="G131" s="337" t="s">
        <v>971</v>
      </c>
      <c r="H131" s="548" t="s">
        <v>1026</v>
      </c>
      <c r="I131" s="332"/>
      <c r="J131" s="332">
        <v>4200</v>
      </c>
      <c r="K131" s="332">
        <v>4800</v>
      </c>
      <c r="L131" s="332">
        <v>1000</v>
      </c>
      <c r="M131" s="332"/>
      <c r="N131" s="332"/>
      <c r="O131" s="332"/>
      <c r="P131" s="332"/>
      <c r="Q131" s="465">
        <f t="shared" si="18"/>
        <v>10000</v>
      </c>
    </row>
    <row r="132" spans="2:17" s="154" customFormat="1" x14ac:dyDescent="0.2">
      <c r="B132" s="312"/>
      <c r="C132" s="271" t="s">
        <v>2</v>
      </c>
      <c r="D132" s="272"/>
      <c r="E132" s="344"/>
      <c r="F132" s="272"/>
      <c r="G132" s="273"/>
      <c r="H132" s="273"/>
      <c r="I132" s="347">
        <f t="shared" ref="I132:Q132" si="19">SUM(I133+I138+I143)</f>
        <v>0</v>
      </c>
      <c r="J132" s="347">
        <f t="shared" si="19"/>
        <v>14400</v>
      </c>
      <c r="K132" s="347">
        <f t="shared" si="19"/>
        <v>49200</v>
      </c>
      <c r="L132" s="347">
        <f t="shared" si="19"/>
        <v>264400</v>
      </c>
      <c r="M132" s="347">
        <f t="shared" si="19"/>
        <v>0</v>
      </c>
      <c r="N132" s="347">
        <f t="shared" si="19"/>
        <v>0</v>
      </c>
      <c r="O132" s="347">
        <f t="shared" si="19"/>
        <v>10000</v>
      </c>
      <c r="P132" s="347">
        <f t="shared" si="19"/>
        <v>0</v>
      </c>
      <c r="Q132" s="599">
        <f t="shared" si="19"/>
        <v>338000</v>
      </c>
    </row>
    <row r="133" spans="2:17" s="154" customFormat="1" x14ac:dyDescent="0.2">
      <c r="B133" s="312"/>
      <c r="C133" s="1193" t="s">
        <v>59</v>
      </c>
      <c r="D133" s="1194" t="s">
        <v>32</v>
      </c>
      <c r="E133" s="1195"/>
      <c r="F133" s="1194"/>
      <c r="G133" s="1197"/>
      <c r="H133" s="1197"/>
      <c r="I133" s="348">
        <f>SUM(I134:I137)</f>
        <v>0</v>
      </c>
      <c r="J133" s="348">
        <f t="shared" ref="J133:Q133" si="20">SUM(J134:J137)</f>
        <v>14400</v>
      </c>
      <c r="K133" s="348">
        <f t="shared" si="20"/>
        <v>30000</v>
      </c>
      <c r="L133" s="348">
        <f t="shared" si="20"/>
        <v>55600</v>
      </c>
      <c r="M133" s="348">
        <f t="shared" si="20"/>
        <v>0</v>
      </c>
      <c r="N133" s="348">
        <f t="shared" si="20"/>
        <v>0</v>
      </c>
      <c r="O133" s="348">
        <f t="shared" si="20"/>
        <v>0</v>
      </c>
      <c r="P133" s="348">
        <f t="shared" si="20"/>
        <v>0</v>
      </c>
      <c r="Q133" s="584">
        <f t="shared" si="20"/>
        <v>100000</v>
      </c>
    </row>
    <row r="134" spans="2:17" s="154" customFormat="1" ht="37.5" x14ac:dyDescent="0.2">
      <c r="B134" s="312"/>
      <c r="C134" s="312"/>
      <c r="D134" s="135">
        <v>10.1</v>
      </c>
      <c r="E134" s="315" t="s">
        <v>457</v>
      </c>
      <c r="F134" s="137">
        <v>2</v>
      </c>
      <c r="G134" s="335" t="s">
        <v>98</v>
      </c>
      <c r="H134" s="334" t="s">
        <v>486</v>
      </c>
      <c r="I134" s="92"/>
      <c r="J134" s="92">
        <v>7200</v>
      </c>
      <c r="K134" s="92"/>
      <c r="L134" s="92">
        <v>12800</v>
      </c>
      <c r="M134" s="92"/>
      <c r="N134" s="92"/>
      <c r="O134" s="92"/>
      <c r="P134" s="92"/>
      <c r="Q134" s="464">
        <f>SUM(I134:P134)</f>
        <v>20000</v>
      </c>
    </row>
    <row r="135" spans="2:17" s="154" customFormat="1" ht="56.25" x14ac:dyDescent="0.2">
      <c r="B135" s="267"/>
      <c r="C135" s="312"/>
      <c r="D135" s="135">
        <v>10.199999999999999</v>
      </c>
      <c r="E135" s="316" t="s">
        <v>1049</v>
      </c>
      <c r="F135" s="137">
        <v>2</v>
      </c>
      <c r="G135" s="336" t="s">
        <v>98</v>
      </c>
      <c r="H135" s="334" t="s">
        <v>486</v>
      </c>
      <c r="I135" s="92"/>
      <c r="J135" s="92">
        <v>7200</v>
      </c>
      <c r="K135" s="92"/>
      <c r="L135" s="92">
        <v>12800</v>
      </c>
      <c r="M135" s="92"/>
      <c r="N135" s="92"/>
      <c r="O135" s="92"/>
      <c r="P135" s="92"/>
      <c r="Q135" s="464">
        <f t="shared" ref="Q135:Q137" si="21">SUM(I135:P135)</f>
        <v>20000</v>
      </c>
    </row>
    <row r="136" spans="2:17" s="154" customFormat="1" ht="75" x14ac:dyDescent="0.2">
      <c r="B136" s="312"/>
      <c r="C136" s="312"/>
      <c r="D136" s="135">
        <v>10.3</v>
      </c>
      <c r="E136" s="315" t="s">
        <v>183</v>
      </c>
      <c r="F136" s="137">
        <v>6</v>
      </c>
      <c r="G136" s="335" t="s">
        <v>170</v>
      </c>
      <c r="H136" s="334" t="s">
        <v>1050</v>
      </c>
      <c r="I136" s="92"/>
      <c r="J136" s="92"/>
      <c r="K136" s="92">
        <v>5000</v>
      </c>
      <c r="L136" s="92">
        <v>25000</v>
      </c>
      <c r="M136" s="92"/>
      <c r="N136" s="92"/>
      <c r="O136" s="92"/>
      <c r="P136" s="92"/>
      <c r="Q136" s="464">
        <f t="shared" si="21"/>
        <v>30000</v>
      </c>
    </row>
    <row r="137" spans="2:17" s="154" customFormat="1" ht="37.5" x14ac:dyDescent="0.2">
      <c r="B137" s="312"/>
      <c r="C137" s="312"/>
      <c r="D137" s="135">
        <v>10.4</v>
      </c>
      <c r="E137" s="573" t="s">
        <v>369</v>
      </c>
      <c r="F137" s="460" t="s">
        <v>172</v>
      </c>
      <c r="G137" s="467" t="s">
        <v>116</v>
      </c>
      <c r="H137" s="334" t="s">
        <v>486</v>
      </c>
      <c r="I137" s="457"/>
      <c r="J137" s="457"/>
      <c r="K137" s="457">
        <v>25000</v>
      </c>
      <c r="L137" s="92">
        <v>5000</v>
      </c>
      <c r="M137" s="92"/>
      <c r="N137" s="92"/>
      <c r="O137" s="92"/>
      <c r="P137" s="92"/>
      <c r="Q137" s="464">
        <f t="shared" si="21"/>
        <v>30000</v>
      </c>
    </row>
    <row r="138" spans="2:17" s="154" customFormat="1" x14ac:dyDescent="0.2">
      <c r="B138" s="312"/>
      <c r="C138" s="1199" t="s">
        <v>60</v>
      </c>
      <c r="D138" s="1437" t="s">
        <v>16</v>
      </c>
      <c r="E138" s="1200"/>
      <c r="F138" s="1190"/>
      <c r="G138" s="1118"/>
      <c r="H138" s="1118"/>
      <c r="I138" s="342">
        <f>SUM(I139:I142)</f>
        <v>0</v>
      </c>
      <c r="J138" s="342">
        <f t="shared" ref="J138:P138" si="22">SUM(J139:J142)</f>
        <v>0</v>
      </c>
      <c r="K138" s="342">
        <f t="shared" si="22"/>
        <v>19200</v>
      </c>
      <c r="L138" s="342">
        <f t="shared" si="22"/>
        <v>98800</v>
      </c>
      <c r="M138" s="342">
        <f t="shared" si="22"/>
        <v>0</v>
      </c>
      <c r="N138" s="342">
        <f t="shared" si="22"/>
        <v>0</v>
      </c>
      <c r="O138" s="342">
        <f t="shared" si="22"/>
        <v>0</v>
      </c>
      <c r="P138" s="342">
        <f t="shared" si="22"/>
        <v>0</v>
      </c>
      <c r="Q138" s="499">
        <f>SUM(Q139:Q142)</f>
        <v>118000</v>
      </c>
    </row>
    <row r="139" spans="2:17" s="154" customFormat="1" ht="37.5" x14ac:dyDescent="0.2">
      <c r="B139" s="312"/>
      <c r="C139" s="312"/>
      <c r="D139" s="135">
        <v>11.1</v>
      </c>
      <c r="E139" s="315" t="s">
        <v>1051</v>
      </c>
      <c r="F139" s="137" t="s">
        <v>42</v>
      </c>
      <c r="G139" s="335" t="s">
        <v>363</v>
      </c>
      <c r="H139" s="334" t="s">
        <v>1052</v>
      </c>
      <c r="I139" s="92"/>
      <c r="J139" s="92"/>
      <c r="K139" s="92"/>
      <c r="L139" s="92">
        <v>24000</v>
      </c>
      <c r="M139" s="92"/>
      <c r="N139" s="92"/>
      <c r="O139" s="92"/>
      <c r="P139" s="92"/>
      <c r="Q139" s="464">
        <f>SUM(I139:P139)</f>
        <v>24000</v>
      </c>
    </row>
    <row r="140" spans="2:17" s="154" customFormat="1" ht="59.25" customHeight="1" x14ac:dyDescent="0.2">
      <c r="B140" s="312"/>
      <c r="C140" s="312"/>
      <c r="D140" s="135">
        <v>11.2</v>
      </c>
      <c r="E140" s="315" t="s">
        <v>406</v>
      </c>
      <c r="F140" s="137" t="s">
        <v>1053</v>
      </c>
      <c r="G140" s="334" t="s">
        <v>118</v>
      </c>
      <c r="H140" s="334" t="s">
        <v>486</v>
      </c>
      <c r="I140" s="92"/>
      <c r="J140" s="92"/>
      <c r="K140" s="92">
        <v>14000</v>
      </c>
      <c r="L140" s="92">
        <v>7000</v>
      </c>
      <c r="M140" s="92"/>
      <c r="N140" s="92"/>
      <c r="O140" s="92"/>
      <c r="P140" s="92"/>
      <c r="Q140" s="464">
        <f t="shared" ref="Q140:Q142" si="23">SUM(I140:P140)</f>
        <v>21000</v>
      </c>
    </row>
    <row r="141" spans="2:17" s="154" customFormat="1" x14ac:dyDescent="0.2">
      <c r="B141" s="312"/>
      <c r="C141" s="312"/>
      <c r="D141" s="135">
        <v>11.3</v>
      </c>
      <c r="E141" s="1035" t="s">
        <v>1054</v>
      </c>
      <c r="F141" s="137" t="s">
        <v>1053</v>
      </c>
      <c r="G141" s="334" t="s">
        <v>361</v>
      </c>
      <c r="H141" s="386" t="s">
        <v>1055</v>
      </c>
      <c r="I141" s="380"/>
      <c r="J141" s="380"/>
      <c r="K141" s="380">
        <v>5200</v>
      </c>
      <c r="L141" s="380">
        <v>7800</v>
      </c>
      <c r="M141" s="92"/>
      <c r="N141" s="92"/>
      <c r="O141" s="92"/>
      <c r="P141" s="92"/>
      <c r="Q141" s="464">
        <f t="shared" si="23"/>
        <v>13000</v>
      </c>
    </row>
    <row r="142" spans="2:17" s="154" customFormat="1" ht="37.5" x14ac:dyDescent="0.2">
      <c r="B142" s="312"/>
      <c r="C142" s="312"/>
      <c r="D142" s="135">
        <v>11.4</v>
      </c>
      <c r="E142" s="315" t="s">
        <v>407</v>
      </c>
      <c r="F142" s="137" t="s">
        <v>1053</v>
      </c>
      <c r="G142" s="334" t="s">
        <v>367</v>
      </c>
      <c r="H142" s="334" t="s">
        <v>746</v>
      </c>
      <c r="I142" s="92"/>
      <c r="J142" s="92"/>
      <c r="K142" s="92"/>
      <c r="L142" s="92">
        <v>60000</v>
      </c>
      <c r="M142" s="92"/>
      <c r="N142" s="92"/>
      <c r="O142" s="92"/>
      <c r="P142" s="92"/>
      <c r="Q142" s="464">
        <f t="shared" si="23"/>
        <v>60000</v>
      </c>
    </row>
    <row r="143" spans="2:17" s="154" customFormat="1" x14ac:dyDescent="0.2">
      <c r="B143" s="312"/>
      <c r="C143" s="1199" t="s">
        <v>61</v>
      </c>
      <c r="D143" s="1437" t="s">
        <v>19</v>
      </c>
      <c r="E143" s="1200"/>
      <c r="F143" s="1190"/>
      <c r="G143" s="1118"/>
      <c r="H143" s="1118"/>
      <c r="I143" s="342">
        <f>SUM(I144:I145)</f>
        <v>0</v>
      </c>
      <c r="J143" s="342">
        <f t="shared" ref="J143:P143" si="24">SUM(J144:J145)</f>
        <v>0</v>
      </c>
      <c r="K143" s="342">
        <f t="shared" si="24"/>
        <v>0</v>
      </c>
      <c r="L143" s="342">
        <f t="shared" si="24"/>
        <v>110000</v>
      </c>
      <c r="M143" s="342">
        <f t="shared" si="24"/>
        <v>0</v>
      </c>
      <c r="N143" s="342">
        <f t="shared" si="24"/>
        <v>0</v>
      </c>
      <c r="O143" s="342">
        <f t="shared" si="24"/>
        <v>10000</v>
      </c>
      <c r="P143" s="342">
        <f t="shared" si="24"/>
        <v>0</v>
      </c>
      <c r="Q143" s="499">
        <f>SUM(Q144:Q145)</f>
        <v>120000</v>
      </c>
    </row>
    <row r="144" spans="2:17" s="154" customFormat="1" ht="58.5" customHeight="1" x14ac:dyDescent="0.2">
      <c r="B144" s="267"/>
      <c r="C144" s="327"/>
      <c r="D144" s="135">
        <v>12.1</v>
      </c>
      <c r="E144" s="136" t="s">
        <v>1056</v>
      </c>
      <c r="F144" s="137">
        <v>2</v>
      </c>
      <c r="G144" s="334" t="s">
        <v>98</v>
      </c>
      <c r="H144" s="334" t="s">
        <v>486</v>
      </c>
      <c r="I144" s="317"/>
      <c r="J144" s="317"/>
      <c r="K144" s="317"/>
      <c r="L144" s="93">
        <v>110000</v>
      </c>
      <c r="M144" s="317"/>
      <c r="N144" s="317"/>
      <c r="O144" s="317"/>
      <c r="P144" s="317"/>
      <c r="Q144" s="464">
        <f t="shared" ref="Q144:Q145" si="25">SUM(I144:P144)</f>
        <v>110000</v>
      </c>
    </row>
    <row r="145" spans="2:17" s="154" customFormat="1" ht="40.5" customHeight="1" x14ac:dyDescent="0.2">
      <c r="B145" s="312"/>
      <c r="C145" s="327"/>
      <c r="D145" s="135">
        <v>12.2</v>
      </c>
      <c r="E145" s="136" t="s">
        <v>1057</v>
      </c>
      <c r="F145" s="137">
        <v>2</v>
      </c>
      <c r="G145" s="334" t="s">
        <v>363</v>
      </c>
      <c r="H145" s="334" t="s">
        <v>486</v>
      </c>
      <c r="I145" s="317"/>
      <c r="J145" s="317"/>
      <c r="K145" s="317"/>
      <c r="L145" s="93"/>
      <c r="M145" s="317"/>
      <c r="N145" s="317"/>
      <c r="O145" s="93">
        <v>10000</v>
      </c>
      <c r="P145" s="317"/>
      <c r="Q145" s="464">
        <f t="shared" si="25"/>
        <v>10000</v>
      </c>
    </row>
    <row r="146" spans="2:17" s="154" customFormat="1" x14ac:dyDescent="0.2">
      <c r="B146" s="312"/>
      <c r="C146" s="271" t="s">
        <v>87</v>
      </c>
      <c r="D146" s="272"/>
      <c r="E146" s="344"/>
      <c r="F146" s="272"/>
      <c r="G146" s="273"/>
      <c r="H146" s="273"/>
      <c r="I146" s="347">
        <f t="shared" ref="I146:Q146" si="26">SUM(I147+I154)</f>
        <v>0</v>
      </c>
      <c r="J146" s="347">
        <f t="shared" si="26"/>
        <v>37400</v>
      </c>
      <c r="K146" s="347">
        <f t="shared" si="26"/>
        <v>64720</v>
      </c>
      <c r="L146" s="347">
        <f t="shared" si="26"/>
        <v>39880</v>
      </c>
      <c r="M146" s="347">
        <f t="shared" si="26"/>
        <v>0</v>
      </c>
      <c r="N146" s="347">
        <f t="shared" si="26"/>
        <v>0</v>
      </c>
      <c r="O146" s="347">
        <f t="shared" si="26"/>
        <v>0</v>
      </c>
      <c r="P146" s="347">
        <f t="shared" si="26"/>
        <v>0</v>
      </c>
      <c r="Q146" s="599">
        <f t="shared" si="26"/>
        <v>142000</v>
      </c>
    </row>
    <row r="147" spans="2:17" s="154" customFormat="1" x14ac:dyDescent="0.2">
      <c r="B147" s="312"/>
      <c r="C147" s="1199" t="s">
        <v>62</v>
      </c>
      <c r="D147" s="1190" t="s">
        <v>90</v>
      </c>
      <c r="E147" s="1200"/>
      <c r="F147" s="1190"/>
      <c r="G147" s="1118"/>
      <c r="H147" s="1118"/>
      <c r="I147" s="342">
        <f>SUM(I148:I153)</f>
        <v>0</v>
      </c>
      <c r="J147" s="342">
        <f t="shared" ref="J147:Q147" si="27">SUM(J148:J153)</f>
        <v>29000</v>
      </c>
      <c r="K147" s="342">
        <f t="shared" si="27"/>
        <v>64720</v>
      </c>
      <c r="L147" s="342">
        <f t="shared" si="27"/>
        <v>18280</v>
      </c>
      <c r="M147" s="342">
        <f t="shared" si="27"/>
        <v>0</v>
      </c>
      <c r="N147" s="342">
        <f t="shared" si="27"/>
        <v>0</v>
      </c>
      <c r="O147" s="342">
        <f t="shared" si="27"/>
        <v>0</v>
      </c>
      <c r="P147" s="342">
        <f t="shared" si="27"/>
        <v>0</v>
      </c>
      <c r="Q147" s="499">
        <f t="shared" si="27"/>
        <v>112000</v>
      </c>
    </row>
    <row r="148" spans="2:17" s="154" customFormat="1" ht="56.25" x14ac:dyDescent="0.2">
      <c r="B148" s="312"/>
      <c r="C148" s="312"/>
      <c r="D148" s="135">
        <v>13.1</v>
      </c>
      <c r="E148" s="315" t="s">
        <v>1058</v>
      </c>
      <c r="F148" s="137" t="s">
        <v>1059</v>
      </c>
      <c r="G148" s="335" t="s">
        <v>98</v>
      </c>
      <c r="H148" s="334" t="s">
        <v>486</v>
      </c>
      <c r="I148" s="92"/>
      <c r="J148" s="92"/>
      <c r="K148" s="92">
        <v>28920</v>
      </c>
      <c r="L148" s="92">
        <v>1080</v>
      </c>
      <c r="M148" s="92"/>
      <c r="N148" s="92"/>
      <c r="O148" s="92"/>
      <c r="P148" s="92"/>
      <c r="Q148" s="464">
        <f>SUM(I148:P148)</f>
        <v>30000</v>
      </c>
    </row>
    <row r="149" spans="2:17" s="154" customFormat="1" ht="37.5" x14ac:dyDescent="0.2">
      <c r="B149" s="312"/>
      <c r="C149" s="267"/>
      <c r="D149" s="268">
        <v>13.2</v>
      </c>
      <c r="E149" s="583" t="s">
        <v>408</v>
      </c>
      <c r="F149" s="353">
        <v>3</v>
      </c>
      <c r="G149" s="337" t="s">
        <v>118</v>
      </c>
      <c r="H149" s="548" t="s">
        <v>1060</v>
      </c>
      <c r="I149" s="332"/>
      <c r="J149" s="332"/>
      <c r="K149" s="332">
        <v>5000</v>
      </c>
      <c r="L149" s="332"/>
      <c r="M149" s="332"/>
      <c r="N149" s="332"/>
      <c r="O149" s="332"/>
      <c r="P149" s="332"/>
      <c r="Q149" s="465">
        <f t="shared" ref="Q149:Q153" si="28">SUM(I149:P149)</f>
        <v>5000</v>
      </c>
    </row>
    <row r="150" spans="2:17" s="154" customFormat="1" ht="37.5" x14ac:dyDescent="0.2">
      <c r="B150" s="312"/>
      <c r="C150" s="312"/>
      <c r="D150" s="135">
        <v>13.3</v>
      </c>
      <c r="E150" s="315" t="s">
        <v>100</v>
      </c>
      <c r="F150" s="137">
        <v>3</v>
      </c>
      <c r="G150" s="334" t="s">
        <v>361</v>
      </c>
      <c r="H150" s="1449" t="s">
        <v>1061</v>
      </c>
      <c r="I150" s="92"/>
      <c r="J150" s="92"/>
      <c r="K150" s="92"/>
      <c r="L150" s="92">
        <v>4000</v>
      </c>
      <c r="M150" s="92"/>
      <c r="N150" s="92"/>
      <c r="O150" s="92"/>
      <c r="P150" s="92"/>
      <c r="Q150" s="464">
        <f t="shared" si="28"/>
        <v>4000</v>
      </c>
    </row>
    <row r="151" spans="2:17" s="154" customFormat="1" ht="37.5" x14ac:dyDescent="0.2">
      <c r="B151" s="312"/>
      <c r="C151" s="312"/>
      <c r="D151" s="135">
        <v>13.4</v>
      </c>
      <c r="E151" s="315" t="s">
        <v>411</v>
      </c>
      <c r="F151" s="137">
        <v>3</v>
      </c>
      <c r="G151" s="334" t="s">
        <v>367</v>
      </c>
      <c r="H151" s="578" t="s">
        <v>819</v>
      </c>
      <c r="I151" s="92"/>
      <c r="J151" s="92">
        <v>14400</v>
      </c>
      <c r="K151" s="92">
        <v>11400</v>
      </c>
      <c r="L151" s="92">
        <v>4200</v>
      </c>
      <c r="M151" s="92"/>
      <c r="N151" s="92"/>
      <c r="O151" s="92"/>
      <c r="P151" s="92"/>
      <c r="Q151" s="464">
        <f t="shared" si="28"/>
        <v>30000</v>
      </c>
    </row>
    <row r="152" spans="2:17" s="154" customFormat="1" ht="60.75" customHeight="1" x14ac:dyDescent="0.2">
      <c r="B152" s="312"/>
      <c r="C152" s="312"/>
      <c r="D152" s="135">
        <v>13.5</v>
      </c>
      <c r="E152" s="573" t="s">
        <v>1715</v>
      </c>
      <c r="F152" s="460" t="s">
        <v>117</v>
      </c>
      <c r="G152" s="467" t="s">
        <v>116</v>
      </c>
      <c r="H152" s="574" t="s">
        <v>1063</v>
      </c>
      <c r="I152" s="457"/>
      <c r="J152" s="457">
        <v>3600</v>
      </c>
      <c r="K152" s="457">
        <v>4400</v>
      </c>
      <c r="L152" s="92"/>
      <c r="M152" s="92"/>
      <c r="N152" s="92"/>
      <c r="O152" s="92"/>
      <c r="P152" s="92"/>
      <c r="Q152" s="464">
        <f t="shared" si="28"/>
        <v>8000</v>
      </c>
    </row>
    <row r="153" spans="2:17" s="154" customFormat="1" ht="40.5" customHeight="1" x14ac:dyDescent="0.2">
      <c r="B153" s="267"/>
      <c r="C153" s="312"/>
      <c r="D153" s="135">
        <v>13.6</v>
      </c>
      <c r="E153" s="315" t="s">
        <v>412</v>
      </c>
      <c r="F153" s="137">
        <v>2</v>
      </c>
      <c r="G153" s="335" t="s">
        <v>384</v>
      </c>
      <c r="H153" s="574" t="s">
        <v>1064</v>
      </c>
      <c r="I153" s="92"/>
      <c r="J153" s="92">
        <v>11000</v>
      </c>
      <c r="K153" s="92">
        <v>15000</v>
      </c>
      <c r="L153" s="92">
        <v>9000</v>
      </c>
      <c r="M153" s="92"/>
      <c r="N153" s="92"/>
      <c r="O153" s="92"/>
      <c r="P153" s="92"/>
      <c r="Q153" s="464">
        <f t="shared" si="28"/>
        <v>35000</v>
      </c>
    </row>
    <row r="154" spans="2:17" s="154" customFormat="1" x14ac:dyDescent="0.2">
      <c r="B154" s="312"/>
      <c r="C154" s="1199" t="s">
        <v>63</v>
      </c>
      <c r="D154" s="1190" t="s">
        <v>184</v>
      </c>
      <c r="E154" s="1200"/>
      <c r="F154" s="1190"/>
      <c r="G154" s="1118"/>
      <c r="H154" s="1118"/>
      <c r="I154" s="342">
        <f>SUM(I155:I158)</f>
        <v>0</v>
      </c>
      <c r="J154" s="342">
        <f t="shared" ref="J154:Q154" si="29">SUM(J155:J158)</f>
        <v>8400</v>
      </c>
      <c r="K154" s="342">
        <f t="shared" si="29"/>
        <v>0</v>
      </c>
      <c r="L154" s="342">
        <f t="shared" si="29"/>
        <v>21600</v>
      </c>
      <c r="M154" s="342">
        <f t="shared" si="29"/>
        <v>0</v>
      </c>
      <c r="N154" s="342">
        <f t="shared" si="29"/>
        <v>0</v>
      </c>
      <c r="O154" s="342">
        <f t="shared" si="29"/>
        <v>0</v>
      </c>
      <c r="P154" s="342">
        <f t="shared" si="29"/>
        <v>0</v>
      </c>
      <c r="Q154" s="499">
        <f t="shared" si="29"/>
        <v>30000</v>
      </c>
    </row>
    <row r="155" spans="2:17" s="154" customFormat="1" ht="93.75" x14ac:dyDescent="0.2">
      <c r="B155" s="312"/>
      <c r="C155" s="312"/>
      <c r="D155" s="135">
        <v>14.1</v>
      </c>
      <c r="E155" s="136" t="s">
        <v>1065</v>
      </c>
      <c r="F155" s="137">
        <v>3</v>
      </c>
      <c r="G155" s="334" t="s">
        <v>98</v>
      </c>
      <c r="H155" s="578" t="s">
        <v>1066</v>
      </c>
      <c r="I155" s="92"/>
      <c r="J155" s="92"/>
      <c r="K155" s="92"/>
      <c r="L155" s="92">
        <v>10000</v>
      </c>
      <c r="M155" s="92"/>
      <c r="N155" s="92"/>
      <c r="O155" s="92"/>
      <c r="P155" s="92"/>
      <c r="Q155" s="464">
        <f>SUM(I155:P155)</f>
        <v>10000</v>
      </c>
    </row>
    <row r="156" spans="2:17" s="154" customFormat="1" ht="37.5" x14ac:dyDescent="0.2">
      <c r="B156" s="312"/>
      <c r="C156" s="312"/>
      <c r="D156" s="135">
        <v>14.2</v>
      </c>
      <c r="E156" s="315" t="s">
        <v>409</v>
      </c>
      <c r="F156" s="137">
        <v>3</v>
      </c>
      <c r="G156" s="334" t="s">
        <v>365</v>
      </c>
      <c r="H156" s="574" t="s">
        <v>568</v>
      </c>
      <c r="I156" s="92"/>
      <c r="J156" s="92"/>
      <c r="K156" s="92"/>
      <c r="L156" s="92">
        <v>5000</v>
      </c>
      <c r="M156" s="92"/>
      <c r="N156" s="92"/>
      <c r="O156" s="92"/>
      <c r="P156" s="92"/>
      <c r="Q156" s="464">
        <f t="shared" ref="Q156:Q158" si="30">SUM(I156:P156)</f>
        <v>5000</v>
      </c>
    </row>
    <row r="157" spans="2:17" s="154" customFormat="1" ht="37.5" x14ac:dyDescent="0.2">
      <c r="B157" s="312"/>
      <c r="C157" s="312"/>
      <c r="D157" s="135">
        <v>14.3</v>
      </c>
      <c r="E157" s="315" t="s">
        <v>1067</v>
      </c>
      <c r="F157" s="137">
        <v>3</v>
      </c>
      <c r="G157" s="334" t="s">
        <v>366</v>
      </c>
      <c r="H157" s="574" t="s">
        <v>1068</v>
      </c>
      <c r="I157" s="380"/>
      <c r="J157" s="380"/>
      <c r="K157" s="380"/>
      <c r="L157" s="380">
        <v>5000</v>
      </c>
      <c r="M157" s="92"/>
      <c r="N157" s="92"/>
      <c r="O157" s="92"/>
      <c r="P157" s="92"/>
      <c r="Q157" s="464">
        <f t="shared" si="30"/>
        <v>5000</v>
      </c>
    </row>
    <row r="158" spans="2:17" s="154" customFormat="1" ht="37.5" x14ac:dyDescent="0.2">
      <c r="B158" s="312"/>
      <c r="C158" s="312"/>
      <c r="D158" s="135">
        <v>14.4</v>
      </c>
      <c r="E158" s="136" t="s">
        <v>410</v>
      </c>
      <c r="F158" s="137">
        <v>3</v>
      </c>
      <c r="G158" s="334" t="s">
        <v>971</v>
      </c>
      <c r="H158" s="578" t="s">
        <v>983</v>
      </c>
      <c r="I158" s="92"/>
      <c r="J158" s="92">
        <v>8400</v>
      </c>
      <c r="K158" s="92"/>
      <c r="L158" s="92">
        <v>1600</v>
      </c>
      <c r="M158" s="92"/>
      <c r="N158" s="92"/>
      <c r="O158" s="92"/>
      <c r="P158" s="92"/>
      <c r="Q158" s="464">
        <f t="shared" si="30"/>
        <v>10000</v>
      </c>
    </row>
    <row r="159" spans="2:17" s="154" customFormat="1" x14ac:dyDescent="0.2">
      <c r="B159" s="312"/>
      <c r="C159" s="271" t="s">
        <v>86</v>
      </c>
      <c r="D159" s="272"/>
      <c r="E159" s="344"/>
      <c r="F159" s="272"/>
      <c r="G159" s="273"/>
      <c r="H159" s="273"/>
      <c r="I159" s="347">
        <f>SUM(I160)</f>
        <v>0</v>
      </c>
      <c r="J159" s="347">
        <f t="shared" ref="J159:P159" si="31">SUM(J160)</f>
        <v>0</v>
      </c>
      <c r="K159" s="347">
        <f t="shared" si="31"/>
        <v>4800</v>
      </c>
      <c r="L159" s="347">
        <f t="shared" si="31"/>
        <v>38200</v>
      </c>
      <c r="M159" s="347">
        <f t="shared" si="31"/>
        <v>0</v>
      </c>
      <c r="N159" s="347">
        <f t="shared" si="31"/>
        <v>0</v>
      </c>
      <c r="O159" s="347">
        <f t="shared" si="31"/>
        <v>0</v>
      </c>
      <c r="P159" s="347">
        <f t="shared" si="31"/>
        <v>0</v>
      </c>
      <c r="Q159" s="599">
        <f>SUM(Q160)</f>
        <v>43000</v>
      </c>
    </row>
    <row r="160" spans="2:17" s="154" customFormat="1" x14ac:dyDescent="0.2">
      <c r="B160" s="312"/>
      <c r="C160" s="1199" t="s">
        <v>64</v>
      </c>
      <c r="D160" s="1190" t="s">
        <v>185</v>
      </c>
      <c r="E160" s="1200"/>
      <c r="F160" s="1190"/>
      <c r="G160" s="1118"/>
      <c r="H160" s="1118"/>
      <c r="I160" s="342">
        <f>SUM(I161:I165)</f>
        <v>0</v>
      </c>
      <c r="J160" s="342">
        <f t="shared" ref="J160:P160" si="32">SUM(J161:J165)</f>
        <v>0</v>
      </c>
      <c r="K160" s="342">
        <f t="shared" si="32"/>
        <v>4800</v>
      </c>
      <c r="L160" s="342">
        <f t="shared" si="32"/>
        <v>38200</v>
      </c>
      <c r="M160" s="342">
        <f t="shared" si="32"/>
        <v>0</v>
      </c>
      <c r="N160" s="342">
        <f t="shared" si="32"/>
        <v>0</v>
      </c>
      <c r="O160" s="342">
        <f t="shared" si="32"/>
        <v>0</v>
      </c>
      <c r="P160" s="342">
        <f t="shared" si="32"/>
        <v>0</v>
      </c>
      <c r="Q160" s="499">
        <f>SUM(Q161:Q165)</f>
        <v>43000</v>
      </c>
    </row>
    <row r="161" spans="2:17" s="154" customFormat="1" ht="37.5" x14ac:dyDescent="0.2">
      <c r="B161" s="312"/>
      <c r="C161" s="312"/>
      <c r="D161" s="135">
        <v>15.1</v>
      </c>
      <c r="E161" s="136" t="s">
        <v>107</v>
      </c>
      <c r="F161" s="137">
        <v>5</v>
      </c>
      <c r="G161" s="334" t="s">
        <v>98</v>
      </c>
      <c r="H161" s="334" t="s">
        <v>486</v>
      </c>
      <c r="I161" s="92"/>
      <c r="J161" s="92"/>
      <c r="K161" s="92"/>
      <c r="L161" s="92">
        <v>20000</v>
      </c>
      <c r="M161" s="92"/>
      <c r="N161" s="92"/>
      <c r="O161" s="92"/>
      <c r="P161" s="92"/>
      <c r="Q161" s="464">
        <f>SUM(I161:P161)</f>
        <v>20000</v>
      </c>
    </row>
    <row r="162" spans="2:17" s="154" customFormat="1" ht="37.5" x14ac:dyDescent="0.2">
      <c r="B162" s="312"/>
      <c r="C162" s="312"/>
      <c r="D162" s="135">
        <v>15.2</v>
      </c>
      <c r="E162" s="136" t="s">
        <v>1069</v>
      </c>
      <c r="F162" s="137">
        <v>5</v>
      </c>
      <c r="G162" s="334" t="s">
        <v>98</v>
      </c>
      <c r="H162" s="574" t="s">
        <v>1070</v>
      </c>
      <c r="I162" s="92"/>
      <c r="J162" s="92"/>
      <c r="K162" s="92"/>
      <c r="L162" s="92">
        <v>10000</v>
      </c>
      <c r="M162" s="92"/>
      <c r="N162" s="92"/>
      <c r="O162" s="92"/>
      <c r="P162" s="92"/>
      <c r="Q162" s="464">
        <f t="shared" ref="Q162:Q165" si="33">SUM(I162:P162)</f>
        <v>10000</v>
      </c>
    </row>
    <row r="163" spans="2:17" s="154" customFormat="1" ht="37.5" x14ac:dyDescent="0.2">
      <c r="B163" s="312"/>
      <c r="C163" s="312"/>
      <c r="D163" s="135">
        <v>15.3</v>
      </c>
      <c r="E163" s="136" t="s">
        <v>413</v>
      </c>
      <c r="F163" s="137">
        <v>5</v>
      </c>
      <c r="G163" s="334" t="s">
        <v>118</v>
      </c>
      <c r="H163" s="291" t="s">
        <v>268</v>
      </c>
      <c r="I163" s="92"/>
      <c r="J163" s="92"/>
      <c r="K163" s="92"/>
      <c r="L163" s="92">
        <v>5000</v>
      </c>
      <c r="M163" s="92"/>
      <c r="N163" s="92"/>
      <c r="O163" s="92"/>
      <c r="P163" s="92"/>
      <c r="Q163" s="464">
        <f t="shared" si="33"/>
        <v>5000</v>
      </c>
    </row>
    <row r="164" spans="2:17" s="154" customFormat="1" ht="36.75" customHeight="1" x14ac:dyDescent="0.2">
      <c r="B164" s="267"/>
      <c r="C164" s="312"/>
      <c r="D164" s="135">
        <v>15.4</v>
      </c>
      <c r="E164" s="1035" t="s">
        <v>1716</v>
      </c>
      <c r="F164" s="4" t="s">
        <v>45</v>
      </c>
      <c r="G164" s="334" t="s">
        <v>361</v>
      </c>
      <c r="H164" s="386" t="s">
        <v>1072</v>
      </c>
      <c r="I164" s="380"/>
      <c r="J164" s="380"/>
      <c r="K164" s="380">
        <v>4800</v>
      </c>
      <c r="L164" s="380">
        <v>2200</v>
      </c>
      <c r="M164" s="92"/>
      <c r="N164" s="92"/>
      <c r="O164" s="92"/>
      <c r="P164" s="92"/>
      <c r="Q164" s="464">
        <f t="shared" si="33"/>
        <v>7000</v>
      </c>
    </row>
    <row r="165" spans="2:17" s="154" customFormat="1" ht="39" customHeight="1" x14ac:dyDescent="0.2">
      <c r="B165" s="312"/>
      <c r="C165" s="312"/>
      <c r="D165" s="135">
        <v>15.5</v>
      </c>
      <c r="E165" s="459" t="s">
        <v>1073</v>
      </c>
      <c r="F165" s="460">
        <v>8</v>
      </c>
      <c r="G165" s="467" t="s">
        <v>116</v>
      </c>
      <c r="H165" s="574" t="s">
        <v>965</v>
      </c>
      <c r="I165" s="457"/>
      <c r="J165" s="457"/>
      <c r="K165" s="457"/>
      <c r="L165" s="457">
        <v>1000</v>
      </c>
      <c r="M165" s="92"/>
      <c r="N165" s="92"/>
      <c r="O165" s="92"/>
      <c r="P165" s="92"/>
      <c r="Q165" s="464">
        <f t="shared" si="33"/>
        <v>1000</v>
      </c>
    </row>
    <row r="166" spans="2:17" s="154" customFormat="1" x14ac:dyDescent="0.2">
      <c r="B166" s="312"/>
      <c r="C166" s="271" t="s">
        <v>4</v>
      </c>
      <c r="D166" s="272"/>
      <c r="E166" s="344"/>
      <c r="F166" s="272"/>
      <c r="G166" s="273"/>
      <c r="H166" s="273"/>
      <c r="I166" s="347">
        <f t="shared" ref="I166:Q166" si="34">SUM(I167+I170+I176+I185)</f>
        <v>119070</v>
      </c>
      <c r="J166" s="347">
        <f t="shared" si="34"/>
        <v>0</v>
      </c>
      <c r="K166" s="347">
        <f t="shared" si="34"/>
        <v>49500</v>
      </c>
      <c r="L166" s="347">
        <f t="shared" si="34"/>
        <v>1416751</v>
      </c>
      <c r="M166" s="347">
        <f t="shared" si="34"/>
        <v>0</v>
      </c>
      <c r="N166" s="347">
        <f t="shared" si="34"/>
        <v>462658</v>
      </c>
      <c r="O166" s="347">
        <f t="shared" si="34"/>
        <v>0</v>
      </c>
      <c r="P166" s="347">
        <f t="shared" si="34"/>
        <v>0</v>
      </c>
      <c r="Q166" s="599">
        <f t="shared" si="34"/>
        <v>2047979</v>
      </c>
    </row>
    <row r="167" spans="2:17" s="154" customFormat="1" x14ac:dyDescent="0.2">
      <c r="B167" s="312"/>
      <c r="C167" s="1199" t="s">
        <v>65</v>
      </c>
      <c r="D167" s="1190" t="s">
        <v>91</v>
      </c>
      <c r="E167" s="1200"/>
      <c r="F167" s="1190"/>
      <c r="G167" s="1118"/>
      <c r="H167" s="1118"/>
      <c r="I167" s="342">
        <f>SUM(I168:I169)</f>
        <v>0</v>
      </c>
      <c r="J167" s="342">
        <f t="shared" ref="J167:Q167" si="35">SUM(J168:J169)</f>
        <v>0</v>
      </c>
      <c r="K167" s="342">
        <f t="shared" si="35"/>
        <v>39500</v>
      </c>
      <c r="L167" s="342">
        <f t="shared" si="35"/>
        <v>15500</v>
      </c>
      <c r="M167" s="342">
        <f t="shared" si="35"/>
        <v>0</v>
      </c>
      <c r="N167" s="342">
        <f t="shared" si="35"/>
        <v>0</v>
      </c>
      <c r="O167" s="342">
        <f t="shared" si="35"/>
        <v>0</v>
      </c>
      <c r="P167" s="342">
        <f t="shared" si="35"/>
        <v>0</v>
      </c>
      <c r="Q167" s="499">
        <f t="shared" si="35"/>
        <v>55000</v>
      </c>
    </row>
    <row r="168" spans="2:17" s="154" customFormat="1" x14ac:dyDescent="0.2">
      <c r="B168" s="312"/>
      <c r="C168" s="264"/>
      <c r="D168" s="265">
        <v>16.100000000000001</v>
      </c>
      <c r="E168" s="393" t="s">
        <v>186</v>
      </c>
      <c r="F168" s="394">
        <v>9</v>
      </c>
      <c r="G168" s="266" t="s">
        <v>98</v>
      </c>
      <c r="H168" s="1458" t="s">
        <v>825</v>
      </c>
      <c r="I168" s="359"/>
      <c r="J168" s="359"/>
      <c r="K168" s="359"/>
      <c r="L168" s="359">
        <v>5000</v>
      </c>
      <c r="M168" s="359"/>
      <c r="N168" s="359"/>
      <c r="O168" s="359"/>
      <c r="P168" s="359"/>
      <c r="Q168" s="444">
        <f>SUM(I168:P168)</f>
        <v>5000</v>
      </c>
    </row>
    <row r="169" spans="2:17" s="154" customFormat="1" ht="37.5" x14ac:dyDescent="0.2">
      <c r="B169" s="312"/>
      <c r="C169" s="312"/>
      <c r="D169" s="135">
        <v>16.2</v>
      </c>
      <c r="E169" s="136" t="s">
        <v>370</v>
      </c>
      <c r="F169" s="137">
        <v>9</v>
      </c>
      <c r="G169" s="334" t="s">
        <v>98</v>
      </c>
      <c r="H169" s="334" t="s">
        <v>1074</v>
      </c>
      <c r="I169" s="92"/>
      <c r="J169" s="92"/>
      <c r="K169" s="92">
        <v>39500</v>
      </c>
      <c r="L169" s="92">
        <v>10500</v>
      </c>
      <c r="M169" s="92"/>
      <c r="N169" s="92"/>
      <c r="O169" s="92"/>
      <c r="P169" s="92"/>
      <c r="Q169" s="464">
        <f>SUM(I169:P169)</f>
        <v>50000</v>
      </c>
    </row>
    <row r="170" spans="2:17" s="154" customFormat="1" x14ac:dyDescent="0.2">
      <c r="B170" s="312"/>
      <c r="C170" s="1199" t="s">
        <v>66</v>
      </c>
      <c r="D170" s="1190" t="s">
        <v>5</v>
      </c>
      <c r="E170" s="1200"/>
      <c r="F170" s="1190"/>
      <c r="G170" s="1118"/>
      <c r="H170" s="1118"/>
      <c r="I170" s="342">
        <f>SUM(I171:I175)</f>
        <v>0</v>
      </c>
      <c r="J170" s="342">
        <f t="shared" ref="J170:P170" si="36">SUM(J171:J175)</f>
        <v>0</v>
      </c>
      <c r="K170" s="342">
        <f t="shared" si="36"/>
        <v>0</v>
      </c>
      <c r="L170" s="342">
        <f t="shared" si="36"/>
        <v>97241</v>
      </c>
      <c r="M170" s="342">
        <f t="shared" si="36"/>
        <v>0</v>
      </c>
      <c r="N170" s="342">
        <f t="shared" si="36"/>
        <v>462658</v>
      </c>
      <c r="O170" s="342">
        <f t="shared" si="36"/>
        <v>0</v>
      </c>
      <c r="P170" s="342">
        <f t="shared" si="36"/>
        <v>0</v>
      </c>
      <c r="Q170" s="499">
        <f>SUM(Q171:Q175)</f>
        <v>559899</v>
      </c>
    </row>
    <row r="171" spans="2:17" s="154" customFormat="1" ht="37.5" x14ac:dyDescent="0.2">
      <c r="B171" s="312"/>
      <c r="C171" s="312"/>
      <c r="D171" s="135">
        <v>17.100000000000001</v>
      </c>
      <c r="E171" s="1035" t="s">
        <v>1075</v>
      </c>
      <c r="F171" s="8">
        <v>8</v>
      </c>
      <c r="G171" s="334" t="s">
        <v>366</v>
      </c>
      <c r="H171" s="574" t="s">
        <v>966</v>
      </c>
      <c r="I171" s="380"/>
      <c r="J171" s="380"/>
      <c r="K171" s="380"/>
      <c r="L171" s="1443">
        <v>31658</v>
      </c>
      <c r="M171" s="92"/>
      <c r="N171" s="92"/>
      <c r="O171" s="92"/>
      <c r="P171" s="92"/>
      <c r="Q171" s="464">
        <f>SUM(I171:P171)</f>
        <v>31658</v>
      </c>
    </row>
    <row r="172" spans="2:17" s="154" customFormat="1" ht="56.25" x14ac:dyDescent="0.2">
      <c r="B172" s="312"/>
      <c r="C172" s="312"/>
      <c r="D172" s="135">
        <v>17.2</v>
      </c>
      <c r="E172" s="136" t="s">
        <v>373</v>
      </c>
      <c r="F172" s="137">
        <v>8</v>
      </c>
      <c r="G172" s="334" t="s">
        <v>363</v>
      </c>
      <c r="H172" s="334" t="s">
        <v>486</v>
      </c>
      <c r="I172" s="92"/>
      <c r="J172" s="92"/>
      <c r="K172" s="92"/>
      <c r="L172" s="92">
        <v>64378</v>
      </c>
      <c r="M172" s="92"/>
      <c r="N172" s="92"/>
      <c r="O172" s="92"/>
      <c r="P172" s="92"/>
      <c r="Q172" s="464">
        <f t="shared" ref="Q172:Q175" si="37">SUM(I172:P172)</f>
        <v>64378</v>
      </c>
    </row>
    <row r="173" spans="2:17" s="154" customFormat="1" ht="37.5" x14ac:dyDescent="0.2">
      <c r="B173" s="312"/>
      <c r="C173" s="312"/>
      <c r="D173" s="135">
        <v>17.3</v>
      </c>
      <c r="E173" s="1439" t="s">
        <v>1076</v>
      </c>
      <c r="F173" s="1440">
        <v>8</v>
      </c>
      <c r="G173" s="1445" t="s">
        <v>171</v>
      </c>
      <c r="H173" s="574" t="s">
        <v>1077</v>
      </c>
      <c r="I173" s="1441"/>
      <c r="J173" s="1441"/>
      <c r="K173" s="1441"/>
      <c r="L173" s="1441"/>
      <c r="M173" s="1441"/>
      <c r="N173" s="1441">
        <v>10000</v>
      </c>
      <c r="O173" s="92"/>
      <c r="P173" s="92"/>
      <c r="Q173" s="464">
        <f t="shared" si="37"/>
        <v>10000</v>
      </c>
    </row>
    <row r="174" spans="2:17" s="154" customFormat="1" ht="37.5" x14ac:dyDescent="0.2">
      <c r="B174" s="312"/>
      <c r="C174" s="312"/>
      <c r="D174" s="135">
        <v>17.399999999999999</v>
      </c>
      <c r="E174" s="136" t="s">
        <v>109</v>
      </c>
      <c r="F174" s="137">
        <v>8</v>
      </c>
      <c r="G174" s="334" t="s">
        <v>98</v>
      </c>
      <c r="H174" s="334" t="s">
        <v>486</v>
      </c>
      <c r="I174" s="92"/>
      <c r="J174" s="92"/>
      <c r="K174" s="92"/>
      <c r="L174" s="92"/>
      <c r="M174" s="92"/>
      <c r="N174" s="92">
        <v>452658</v>
      </c>
      <c r="O174" s="92"/>
      <c r="P174" s="92"/>
      <c r="Q174" s="464">
        <f t="shared" si="37"/>
        <v>452658</v>
      </c>
    </row>
    <row r="175" spans="2:17" s="154" customFormat="1" ht="56.25" x14ac:dyDescent="0.2">
      <c r="B175" s="312"/>
      <c r="C175" s="312"/>
      <c r="D175" s="135">
        <v>17.5</v>
      </c>
      <c r="E175" s="136" t="s">
        <v>105</v>
      </c>
      <c r="F175" s="137">
        <v>8</v>
      </c>
      <c r="G175" s="334" t="s">
        <v>170</v>
      </c>
      <c r="H175" s="334" t="s">
        <v>1078</v>
      </c>
      <c r="I175" s="92"/>
      <c r="J175" s="92"/>
      <c r="K175" s="92"/>
      <c r="L175" s="92">
        <v>1205</v>
      </c>
      <c r="M175" s="92"/>
      <c r="N175" s="92"/>
      <c r="O175" s="92"/>
      <c r="P175" s="92"/>
      <c r="Q175" s="464">
        <f t="shared" si="37"/>
        <v>1205</v>
      </c>
    </row>
    <row r="176" spans="2:17" s="154" customFormat="1" x14ac:dyDescent="0.2">
      <c r="B176" s="312"/>
      <c r="C176" s="1199" t="s">
        <v>167</v>
      </c>
      <c r="D176" s="1190" t="s">
        <v>283</v>
      </c>
      <c r="E176" s="1200"/>
      <c r="F176" s="1190"/>
      <c r="G176" s="1118"/>
      <c r="H176" s="1118"/>
      <c r="I176" s="342">
        <f>SUM(I177:I184)</f>
        <v>119070</v>
      </c>
      <c r="J176" s="342">
        <f t="shared" ref="J176:P176" si="38">SUM(J177:J184)</f>
        <v>0</v>
      </c>
      <c r="K176" s="342">
        <f t="shared" si="38"/>
        <v>0</v>
      </c>
      <c r="L176" s="342">
        <f t="shared" si="38"/>
        <v>1159010</v>
      </c>
      <c r="M176" s="342">
        <f t="shared" si="38"/>
        <v>0</v>
      </c>
      <c r="N176" s="342">
        <f t="shared" si="38"/>
        <v>0</v>
      </c>
      <c r="O176" s="342">
        <f t="shared" si="38"/>
        <v>0</v>
      </c>
      <c r="P176" s="342">
        <f t="shared" si="38"/>
        <v>0</v>
      </c>
      <c r="Q176" s="499">
        <f>SUM(Q177:Q184)</f>
        <v>1278080</v>
      </c>
    </row>
    <row r="177" spans="2:17" s="154" customFormat="1" ht="37.5" x14ac:dyDescent="0.2">
      <c r="B177" s="267"/>
      <c r="C177" s="312"/>
      <c r="D177" s="135">
        <v>18.100000000000001</v>
      </c>
      <c r="E177" s="136" t="s">
        <v>108</v>
      </c>
      <c r="F177" s="137">
        <v>9</v>
      </c>
      <c r="G177" s="334" t="s">
        <v>98</v>
      </c>
      <c r="H177" s="334" t="s">
        <v>486</v>
      </c>
      <c r="I177" s="92"/>
      <c r="J177" s="92"/>
      <c r="K177" s="92"/>
      <c r="L177" s="92">
        <v>314872</v>
      </c>
      <c r="M177" s="92"/>
      <c r="N177" s="92"/>
      <c r="O177" s="92"/>
      <c r="P177" s="92"/>
      <c r="Q177" s="464">
        <f>SUM(I177:P177)</f>
        <v>314872</v>
      </c>
    </row>
    <row r="178" spans="2:17" s="154" customFormat="1" ht="75" x14ac:dyDescent="0.2">
      <c r="B178" s="312"/>
      <c r="C178" s="312"/>
      <c r="D178" s="135">
        <v>18.2</v>
      </c>
      <c r="E178" s="318" t="s">
        <v>372</v>
      </c>
      <c r="F178" s="137">
        <v>9</v>
      </c>
      <c r="G178" s="334" t="s">
        <v>118</v>
      </c>
      <c r="H178" s="578" t="s">
        <v>1079</v>
      </c>
      <c r="I178" s="92"/>
      <c r="J178" s="92"/>
      <c r="K178" s="92"/>
      <c r="L178" s="92">
        <v>32497</v>
      </c>
      <c r="M178" s="92"/>
      <c r="N178" s="92"/>
      <c r="O178" s="92"/>
      <c r="P178" s="92"/>
      <c r="Q178" s="464">
        <f t="shared" ref="Q178:Q184" si="39">SUM(I178:P178)</f>
        <v>32497</v>
      </c>
    </row>
    <row r="179" spans="2:17" s="154" customFormat="1" ht="37.5" x14ac:dyDescent="0.2">
      <c r="B179" s="312"/>
      <c r="C179" s="312"/>
      <c r="D179" s="135">
        <v>18.3</v>
      </c>
      <c r="E179" s="136" t="s">
        <v>1080</v>
      </c>
      <c r="F179" s="137">
        <v>9</v>
      </c>
      <c r="G179" s="334" t="s">
        <v>1081</v>
      </c>
      <c r="H179" s="334" t="s">
        <v>486</v>
      </c>
      <c r="I179" s="92"/>
      <c r="J179" s="92"/>
      <c r="K179" s="92"/>
      <c r="L179" s="92">
        <v>72146</v>
      </c>
      <c r="M179" s="92"/>
      <c r="N179" s="92"/>
      <c r="O179" s="92"/>
      <c r="P179" s="92"/>
      <c r="Q179" s="464">
        <f t="shared" si="39"/>
        <v>72146</v>
      </c>
    </row>
    <row r="180" spans="2:17" s="154" customFormat="1" ht="37.5" x14ac:dyDescent="0.2">
      <c r="B180" s="312"/>
      <c r="C180" s="312"/>
      <c r="D180" s="135">
        <v>18.399999999999999</v>
      </c>
      <c r="E180" s="136" t="s">
        <v>175</v>
      </c>
      <c r="F180" s="137">
        <v>9</v>
      </c>
      <c r="G180" s="334" t="s">
        <v>359</v>
      </c>
      <c r="H180" s="574" t="s">
        <v>1082</v>
      </c>
      <c r="I180" s="92"/>
      <c r="J180" s="92"/>
      <c r="K180" s="92"/>
      <c r="L180" s="92">
        <v>134568</v>
      </c>
      <c r="M180" s="92"/>
      <c r="N180" s="92"/>
      <c r="O180" s="92"/>
      <c r="P180" s="92"/>
      <c r="Q180" s="464">
        <f t="shared" si="39"/>
        <v>134568</v>
      </c>
    </row>
    <row r="181" spans="2:17" s="154" customFormat="1" ht="37.5" x14ac:dyDescent="0.2">
      <c r="B181" s="312"/>
      <c r="C181" s="312"/>
      <c r="D181" s="135">
        <v>18.5</v>
      </c>
      <c r="E181" s="318" t="s">
        <v>1083</v>
      </c>
      <c r="F181" s="137">
        <v>9</v>
      </c>
      <c r="G181" s="334" t="s">
        <v>420</v>
      </c>
      <c r="H181" s="334" t="s">
        <v>486</v>
      </c>
      <c r="I181" s="92"/>
      <c r="J181" s="92"/>
      <c r="K181" s="92"/>
      <c r="L181" s="92">
        <v>187064</v>
      </c>
      <c r="M181" s="92"/>
      <c r="N181" s="92"/>
      <c r="O181" s="92"/>
      <c r="P181" s="92"/>
      <c r="Q181" s="464">
        <f t="shared" si="39"/>
        <v>187064</v>
      </c>
    </row>
    <row r="182" spans="2:17" s="154" customFormat="1" ht="37.5" x14ac:dyDescent="0.2">
      <c r="B182" s="312"/>
      <c r="C182" s="312"/>
      <c r="D182" s="135">
        <v>18.600000000000001</v>
      </c>
      <c r="E182" s="136" t="s">
        <v>375</v>
      </c>
      <c r="F182" s="137">
        <v>9</v>
      </c>
      <c r="G182" s="334" t="s">
        <v>1084</v>
      </c>
      <c r="H182" s="334" t="s">
        <v>486</v>
      </c>
      <c r="I182" s="92"/>
      <c r="J182" s="92"/>
      <c r="K182" s="92"/>
      <c r="L182" s="92">
        <v>241049</v>
      </c>
      <c r="M182" s="92"/>
      <c r="N182" s="92"/>
      <c r="O182" s="92"/>
      <c r="P182" s="92"/>
      <c r="Q182" s="464">
        <f t="shared" si="39"/>
        <v>241049</v>
      </c>
    </row>
    <row r="183" spans="2:17" s="154" customFormat="1" ht="37.5" x14ac:dyDescent="0.2">
      <c r="B183" s="312"/>
      <c r="C183" s="312"/>
      <c r="D183" s="135">
        <v>18.7</v>
      </c>
      <c r="E183" s="1439" t="s">
        <v>416</v>
      </c>
      <c r="F183" s="1440">
        <v>9</v>
      </c>
      <c r="G183" s="1445" t="s">
        <v>171</v>
      </c>
      <c r="H183" s="574" t="s">
        <v>1085</v>
      </c>
      <c r="I183" s="1441"/>
      <c r="J183" s="1441"/>
      <c r="K183" s="1441"/>
      <c r="L183" s="1441">
        <v>176814</v>
      </c>
      <c r="M183" s="92"/>
      <c r="N183" s="92"/>
      <c r="O183" s="92"/>
      <c r="P183" s="92"/>
      <c r="Q183" s="464">
        <f t="shared" si="39"/>
        <v>176814</v>
      </c>
    </row>
    <row r="184" spans="2:17" s="154" customFormat="1" ht="37.5" x14ac:dyDescent="0.2">
      <c r="B184" s="312"/>
      <c r="C184" s="312"/>
      <c r="D184" s="135">
        <v>18.8</v>
      </c>
      <c r="E184" s="1444" t="s">
        <v>1086</v>
      </c>
      <c r="F184" s="1440">
        <v>9</v>
      </c>
      <c r="G184" s="1445" t="s">
        <v>171</v>
      </c>
      <c r="H184" s="1450" t="s">
        <v>1087</v>
      </c>
      <c r="I184" s="1441">
        <v>119070</v>
      </c>
      <c r="J184" s="1441"/>
      <c r="K184" s="1441"/>
      <c r="L184" s="1441"/>
      <c r="M184" s="92"/>
      <c r="N184" s="92"/>
      <c r="O184" s="92"/>
      <c r="P184" s="92"/>
      <c r="Q184" s="464">
        <f t="shared" si="39"/>
        <v>119070</v>
      </c>
    </row>
    <row r="185" spans="2:17" s="154" customFormat="1" x14ac:dyDescent="0.2">
      <c r="B185" s="312"/>
      <c r="C185" s="1199" t="s">
        <v>187</v>
      </c>
      <c r="D185" s="1190" t="s">
        <v>17</v>
      </c>
      <c r="E185" s="1200"/>
      <c r="F185" s="1190"/>
      <c r="G185" s="1118"/>
      <c r="H185" s="1118"/>
      <c r="I185" s="342">
        <f>SUM(I186:I198)</f>
        <v>0</v>
      </c>
      <c r="J185" s="342">
        <f t="shared" ref="J185:Q185" si="40">SUM(J186:J198)</f>
        <v>0</v>
      </c>
      <c r="K185" s="342">
        <f t="shared" si="40"/>
        <v>10000</v>
      </c>
      <c r="L185" s="342">
        <f t="shared" si="40"/>
        <v>145000</v>
      </c>
      <c r="M185" s="342">
        <f t="shared" si="40"/>
        <v>0</v>
      </c>
      <c r="N185" s="342">
        <f t="shared" si="40"/>
        <v>0</v>
      </c>
      <c r="O185" s="342">
        <f t="shared" si="40"/>
        <v>0</v>
      </c>
      <c r="P185" s="342">
        <f t="shared" si="40"/>
        <v>0</v>
      </c>
      <c r="Q185" s="499">
        <f t="shared" si="40"/>
        <v>155000</v>
      </c>
    </row>
    <row r="186" spans="2:17" s="154" customFormat="1" ht="37.5" x14ac:dyDescent="0.2">
      <c r="B186" s="312"/>
      <c r="C186" s="264"/>
      <c r="D186" s="265">
        <v>19.100000000000001</v>
      </c>
      <c r="E186" s="393" t="s">
        <v>1088</v>
      </c>
      <c r="F186" s="394">
        <v>9</v>
      </c>
      <c r="G186" s="266" t="s">
        <v>98</v>
      </c>
      <c r="H186" s="266" t="s">
        <v>486</v>
      </c>
      <c r="I186" s="359"/>
      <c r="J186" s="359"/>
      <c r="K186" s="359"/>
      <c r="L186" s="359">
        <v>30000</v>
      </c>
      <c r="M186" s="359"/>
      <c r="N186" s="359"/>
      <c r="O186" s="359"/>
      <c r="P186" s="359"/>
      <c r="Q186" s="444">
        <f>SUM(I186:P186)</f>
        <v>30000</v>
      </c>
    </row>
    <row r="187" spans="2:17" s="154" customFormat="1" x14ac:dyDescent="0.2">
      <c r="B187" s="312"/>
      <c r="C187" s="312"/>
      <c r="D187" s="135">
        <v>19.2</v>
      </c>
      <c r="E187" s="136" t="s">
        <v>188</v>
      </c>
      <c r="F187" s="137">
        <v>9</v>
      </c>
      <c r="G187" s="334" t="s">
        <v>118</v>
      </c>
      <c r="H187" s="291" t="s">
        <v>1089</v>
      </c>
      <c r="I187" s="92"/>
      <c r="J187" s="92"/>
      <c r="K187" s="92"/>
      <c r="L187" s="92">
        <v>10000</v>
      </c>
      <c r="M187" s="92"/>
      <c r="N187" s="92"/>
      <c r="O187" s="92"/>
      <c r="P187" s="92"/>
      <c r="Q187" s="464">
        <f t="shared" ref="Q187:Q198" si="41">SUM(I187:P187)</f>
        <v>10000</v>
      </c>
    </row>
    <row r="188" spans="2:17" s="154" customFormat="1" ht="37.5" x14ac:dyDescent="0.2">
      <c r="B188" s="267"/>
      <c r="C188" s="312"/>
      <c r="D188" s="135">
        <v>19.3</v>
      </c>
      <c r="E188" s="1439" t="s">
        <v>102</v>
      </c>
      <c r="F188" s="1440">
        <v>9</v>
      </c>
      <c r="G188" s="1445" t="s">
        <v>171</v>
      </c>
      <c r="H188" s="1450" t="s">
        <v>1090</v>
      </c>
      <c r="I188" s="1441"/>
      <c r="J188" s="1441"/>
      <c r="K188" s="1441"/>
      <c r="L188" s="1441">
        <v>15000</v>
      </c>
      <c r="M188" s="92"/>
      <c r="N188" s="92"/>
      <c r="O188" s="92"/>
      <c r="P188" s="92"/>
      <c r="Q188" s="464">
        <f t="shared" si="41"/>
        <v>15000</v>
      </c>
    </row>
    <row r="189" spans="2:17" s="154" customFormat="1" ht="37.5" x14ac:dyDescent="0.2">
      <c r="B189" s="312"/>
      <c r="C189" s="312"/>
      <c r="D189" s="135">
        <v>19.399999999999999</v>
      </c>
      <c r="E189" s="3" t="s">
        <v>1091</v>
      </c>
      <c r="F189" s="8">
        <v>9</v>
      </c>
      <c r="G189" s="334" t="s">
        <v>366</v>
      </c>
      <c r="H189" s="574" t="s">
        <v>1092</v>
      </c>
      <c r="I189" s="92"/>
      <c r="J189" s="92"/>
      <c r="K189" s="92"/>
      <c r="L189" s="92">
        <v>10000</v>
      </c>
      <c r="M189" s="92"/>
      <c r="N189" s="92"/>
      <c r="O189" s="92"/>
      <c r="P189" s="92"/>
      <c r="Q189" s="464">
        <f t="shared" si="41"/>
        <v>10000</v>
      </c>
    </row>
    <row r="190" spans="2:17" s="154" customFormat="1" x14ac:dyDescent="0.2">
      <c r="B190" s="312"/>
      <c r="C190" s="312"/>
      <c r="D190" s="135">
        <v>19.5</v>
      </c>
      <c r="E190" s="1035" t="s">
        <v>17</v>
      </c>
      <c r="F190" s="4">
        <v>9</v>
      </c>
      <c r="G190" s="334" t="s">
        <v>361</v>
      </c>
      <c r="H190" s="386" t="s">
        <v>1093</v>
      </c>
      <c r="I190" s="380"/>
      <c r="J190" s="380"/>
      <c r="K190" s="380">
        <v>10000</v>
      </c>
      <c r="L190" s="92"/>
      <c r="M190" s="92"/>
      <c r="N190" s="92"/>
      <c r="O190" s="92"/>
      <c r="P190" s="92"/>
      <c r="Q190" s="464">
        <f t="shared" si="41"/>
        <v>10000</v>
      </c>
    </row>
    <row r="191" spans="2:17" s="154" customFormat="1" ht="37.5" x14ac:dyDescent="0.2">
      <c r="B191" s="312"/>
      <c r="C191" s="312"/>
      <c r="D191" s="135">
        <v>19.600000000000001</v>
      </c>
      <c r="E191" s="136" t="s">
        <v>417</v>
      </c>
      <c r="F191" s="137">
        <v>9</v>
      </c>
      <c r="G191" s="334" t="s">
        <v>359</v>
      </c>
      <c r="H191" s="574" t="s">
        <v>568</v>
      </c>
      <c r="I191" s="92"/>
      <c r="J191" s="92"/>
      <c r="K191" s="92"/>
      <c r="L191" s="92">
        <v>10000</v>
      </c>
      <c r="M191" s="92"/>
      <c r="N191" s="92"/>
      <c r="O191" s="92"/>
      <c r="P191" s="92"/>
      <c r="Q191" s="464">
        <f t="shared" si="41"/>
        <v>10000</v>
      </c>
    </row>
    <row r="192" spans="2:17" s="154" customFormat="1" ht="37.5" x14ac:dyDescent="0.2">
      <c r="B192" s="312"/>
      <c r="C192" s="312"/>
      <c r="D192" s="135">
        <v>19.7</v>
      </c>
      <c r="E192" s="136" t="s">
        <v>421</v>
      </c>
      <c r="F192" s="137">
        <v>6</v>
      </c>
      <c r="G192" s="334" t="s">
        <v>363</v>
      </c>
      <c r="H192" s="574" t="s">
        <v>1094</v>
      </c>
      <c r="I192" s="92"/>
      <c r="J192" s="92"/>
      <c r="K192" s="92"/>
      <c r="L192" s="92">
        <v>10000</v>
      </c>
      <c r="M192" s="92"/>
      <c r="N192" s="92"/>
      <c r="O192" s="92"/>
      <c r="P192" s="92"/>
      <c r="Q192" s="464">
        <f t="shared" si="41"/>
        <v>10000</v>
      </c>
    </row>
    <row r="193" spans="2:21" s="154" customFormat="1" ht="37.5" x14ac:dyDescent="0.2">
      <c r="B193" s="312"/>
      <c r="C193" s="312"/>
      <c r="D193" s="135">
        <v>19.8</v>
      </c>
      <c r="E193" s="136" t="s">
        <v>188</v>
      </c>
      <c r="F193" s="137">
        <v>9</v>
      </c>
      <c r="G193" s="334" t="s">
        <v>420</v>
      </c>
      <c r="H193" s="291" t="s">
        <v>1095</v>
      </c>
      <c r="I193" s="92"/>
      <c r="J193" s="92"/>
      <c r="K193" s="92"/>
      <c r="L193" s="92">
        <v>10000</v>
      </c>
      <c r="M193" s="92"/>
      <c r="N193" s="92"/>
      <c r="O193" s="92"/>
      <c r="P193" s="92"/>
      <c r="Q193" s="464">
        <f t="shared" si="41"/>
        <v>10000</v>
      </c>
    </row>
    <row r="194" spans="2:21" s="154" customFormat="1" ht="37.5" x14ac:dyDescent="0.2">
      <c r="B194" s="312"/>
      <c r="C194" s="312"/>
      <c r="D194" s="135">
        <v>19.899999999999999</v>
      </c>
      <c r="E194" s="136" t="s">
        <v>418</v>
      </c>
      <c r="F194" s="137">
        <v>9</v>
      </c>
      <c r="G194" s="334" t="s">
        <v>367</v>
      </c>
      <c r="H194" s="334" t="s">
        <v>486</v>
      </c>
      <c r="I194" s="92"/>
      <c r="J194" s="92"/>
      <c r="K194" s="92"/>
      <c r="L194" s="92">
        <v>10000</v>
      </c>
      <c r="M194" s="92"/>
      <c r="N194" s="92"/>
      <c r="O194" s="92"/>
      <c r="P194" s="92"/>
      <c r="Q194" s="464">
        <f t="shared" si="41"/>
        <v>10000</v>
      </c>
    </row>
    <row r="195" spans="2:21" s="154" customFormat="1" ht="53.25" customHeight="1" x14ac:dyDescent="0.2">
      <c r="B195" s="312"/>
      <c r="C195" s="312"/>
      <c r="D195" s="314">
        <v>19.100000000000001</v>
      </c>
      <c r="E195" s="136" t="s">
        <v>422</v>
      </c>
      <c r="F195" s="137">
        <v>9</v>
      </c>
      <c r="G195" s="334" t="s">
        <v>365</v>
      </c>
      <c r="H195" s="574" t="s">
        <v>1096</v>
      </c>
      <c r="I195" s="92"/>
      <c r="J195" s="92"/>
      <c r="K195" s="92"/>
      <c r="L195" s="92">
        <v>10000</v>
      </c>
      <c r="M195" s="92"/>
      <c r="N195" s="92"/>
      <c r="O195" s="92"/>
      <c r="P195" s="92"/>
      <c r="Q195" s="464">
        <f t="shared" si="41"/>
        <v>10000</v>
      </c>
    </row>
    <row r="196" spans="2:21" s="154" customFormat="1" ht="37.5" x14ac:dyDescent="0.2">
      <c r="B196" s="312"/>
      <c r="C196" s="312"/>
      <c r="D196" s="314">
        <v>19.11</v>
      </c>
      <c r="E196" s="459" t="s">
        <v>1097</v>
      </c>
      <c r="F196" s="460">
        <v>9</v>
      </c>
      <c r="G196" s="467" t="s">
        <v>116</v>
      </c>
      <c r="H196" s="574" t="s">
        <v>781</v>
      </c>
      <c r="I196" s="457"/>
      <c r="J196" s="457"/>
      <c r="K196" s="457"/>
      <c r="L196" s="457">
        <v>10000</v>
      </c>
      <c r="M196" s="92"/>
      <c r="N196" s="92"/>
      <c r="O196" s="92"/>
      <c r="P196" s="92"/>
      <c r="Q196" s="464">
        <f t="shared" si="41"/>
        <v>10000</v>
      </c>
    </row>
    <row r="197" spans="2:21" s="154" customFormat="1" ht="37.5" x14ac:dyDescent="0.2">
      <c r="B197" s="312"/>
      <c r="C197" s="312"/>
      <c r="D197" s="314">
        <v>19.12</v>
      </c>
      <c r="E197" s="136" t="s">
        <v>419</v>
      </c>
      <c r="F197" s="137">
        <v>9</v>
      </c>
      <c r="G197" s="334" t="s">
        <v>384</v>
      </c>
      <c r="H197" s="574" t="s">
        <v>781</v>
      </c>
      <c r="I197" s="92"/>
      <c r="J197" s="92"/>
      <c r="K197" s="92"/>
      <c r="L197" s="92">
        <v>10000</v>
      </c>
      <c r="M197" s="92"/>
      <c r="N197" s="92"/>
      <c r="O197" s="92"/>
      <c r="P197" s="92"/>
      <c r="Q197" s="464">
        <f t="shared" si="41"/>
        <v>10000</v>
      </c>
    </row>
    <row r="198" spans="2:21" s="154" customFormat="1" ht="40.5" customHeight="1" x14ac:dyDescent="0.2">
      <c r="B198" s="267"/>
      <c r="C198" s="312"/>
      <c r="D198" s="314">
        <v>19.13</v>
      </c>
      <c r="E198" s="3" t="s">
        <v>1705</v>
      </c>
      <c r="F198" s="137">
        <v>9</v>
      </c>
      <c r="G198" s="334" t="s">
        <v>1081</v>
      </c>
      <c r="H198" s="334" t="s">
        <v>486</v>
      </c>
      <c r="I198" s="92"/>
      <c r="J198" s="92"/>
      <c r="K198" s="92"/>
      <c r="L198" s="92">
        <v>10000</v>
      </c>
      <c r="M198" s="92"/>
      <c r="N198" s="92"/>
      <c r="O198" s="92"/>
      <c r="P198" s="92"/>
      <c r="Q198" s="464">
        <f t="shared" si="41"/>
        <v>10000</v>
      </c>
    </row>
    <row r="199" spans="2:21" s="2" customFormat="1" x14ac:dyDescent="0.3">
      <c r="B199" s="310"/>
      <c r="C199" s="271" t="s">
        <v>1491</v>
      </c>
      <c r="D199" s="272"/>
      <c r="E199" s="344"/>
      <c r="F199" s="345"/>
      <c r="G199" s="273"/>
      <c r="H199" s="273"/>
      <c r="I199" s="1406">
        <f>SUM(I200)</f>
        <v>0</v>
      </c>
      <c r="J199" s="1406">
        <f t="shared" ref="J199:O199" si="42">SUM(J200)</f>
        <v>0</v>
      </c>
      <c r="K199" s="1406">
        <f t="shared" si="42"/>
        <v>0</v>
      </c>
      <c r="L199" s="1406">
        <f t="shared" si="42"/>
        <v>0</v>
      </c>
      <c r="M199" s="1406">
        <f t="shared" si="42"/>
        <v>0</v>
      </c>
      <c r="N199" s="1406">
        <f t="shared" si="42"/>
        <v>0</v>
      </c>
      <c r="O199" s="1406">
        <f t="shared" si="42"/>
        <v>0</v>
      </c>
      <c r="P199" s="1406">
        <f>SUM(P200)</f>
        <v>4100000</v>
      </c>
      <c r="Q199" s="1407">
        <f>SUM(Q200)</f>
        <v>4100000</v>
      </c>
    </row>
    <row r="200" spans="2:21" s="2" customFormat="1" x14ac:dyDescent="0.3">
      <c r="B200" s="310"/>
      <c r="C200" s="1193" t="s">
        <v>253</v>
      </c>
      <c r="D200" s="1194" t="s">
        <v>1492</v>
      </c>
      <c r="E200" s="1195"/>
      <c r="F200" s="1196"/>
      <c r="G200" s="1197"/>
      <c r="H200" s="1118"/>
      <c r="I200" s="1198">
        <f t="shared" ref="I200:O200" si="43">SUM(I201:I223)</f>
        <v>0</v>
      </c>
      <c r="J200" s="1198">
        <f t="shared" si="43"/>
        <v>0</v>
      </c>
      <c r="K200" s="1198">
        <f t="shared" si="43"/>
        <v>0</v>
      </c>
      <c r="L200" s="1198">
        <f t="shared" si="43"/>
        <v>0</v>
      </c>
      <c r="M200" s="1198">
        <f t="shared" si="43"/>
        <v>0</v>
      </c>
      <c r="N200" s="1198">
        <f t="shared" si="43"/>
        <v>0</v>
      </c>
      <c r="O200" s="1198">
        <f t="shared" si="43"/>
        <v>0</v>
      </c>
      <c r="P200" s="1198">
        <f>SUM(P201:P225)</f>
        <v>4100000</v>
      </c>
      <c r="Q200" s="1452">
        <f>SUM(Q201:Q225)</f>
        <v>4100000</v>
      </c>
    </row>
    <row r="201" spans="2:21" s="154" customFormat="1" ht="75" x14ac:dyDescent="0.2">
      <c r="B201" s="329"/>
      <c r="C201" s="329"/>
      <c r="D201" s="6">
        <v>20.100000000000001</v>
      </c>
      <c r="E201" s="3" t="s">
        <v>1665</v>
      </c>
      <c r="F201" s="8" t="s">
        <v>117</v>
      </c>
      <c r="G201" s="412" t="s">
        <v>1687</v>
      </c>
      <c r="H201" s="334" t="s">
        <v>486</v>
      </c>
      <c r="I201" s="92"/>
      <c r="J201" s="92"/>
      <c r="K201" s="92"/>
      <c r="L201" s="92"/>
      <c r="M201" s="92"/>
      <c r="N201" s="92"/>
      <c r="O201" s="92"/>
      <c r="P201" s="92">
        <v>250000</v>
      </c>
      <c r="Q201" s="464">
        <f>SUM(I201:P201)</f>
        <v>250000</v>
      </c>
      <c r="U201" s="6"/>
    </row>
    <row r="202" spans="2:21" s="154" customFormat="1" ht="81.75" customHeight="1" x14ac:dyDescent="0.2">
      <c r="B202" s="329"/>
      <c r="C202" s="309"/>
      <c r="D202" s="438">
        <v>20.2</v>
      </c>
      <c r="E202" s="330" t="s">
        <v>1717</v>
      </c>
      <c r="F202" s="357" t="s">
        <v>117</v>
      </c>
      <c r="G202" s="470" t="s">
        <v>1688</v>
      </c>
      <c r="H202" s="337" t="s">
        <v>486</v>
      </c>
      <c r="I202" s="332"/>
      <c r="J202" s="332"/>
      <c r="K202" s="332"/>
      <c r="L202" s="332"/>
      <c r="M202" s="332"/>
      <c r="N202" s="332"/>
      <c r="O202" s="332"/>
      <c r="P202" s="332">
        <v>150000</v>
      </c>
      <c r="Q202" s="465">
        <f t="shared" ref="Q202:Q225" si="44">SUM(I202:P202)</f>
        <v>150000</v>
      </c>
    </row>
    <row r="203" spans="2:21" s="154" customFormat="1" ht="75" x14ac:dyDescent="0.2">
      <c r="B203" s="329"/>
      <c r="C203" s="329"/>
      <c r="D203" s="6">
        <v>20.3</v>
      </c>
      <c r="E203" s="3" t="s">
        <v>1667</v>
      </c>
      <c r="F203" s="8" t="s">
        <v>117</v>
      </c>
      <c r="G203" s="412" t="s">
        <v>1689</v>
      </c>
      <c r="H203" s="334" t="s">
        <v>486</v>
      </c>
      <c r="I203" s="92"/>
      <c r="J203" s="92"/>
      <c r="K203" s="92"/>
      <c r="L203" s="92"/>
      <c r="M203" s="92"/>
      <c r="N203" s="92"/>
      <c r="O203" s="92"/>
      <c r="P203" s="92">
        <v>250000</v>
      </c>
      <c r="Q203" s="464">
        <f t="shared" si="44"/>
        <v>250000</v>
      </c>
    </row>
    <row r="204" spans="2:21" s="154" customFormat="1" ht="56.25" x14ac:dyDescent="0.2">
      <c r="B204" s="329"/>
      <c r="C204" s="329"/>
      <c r="D204" s="6">
        <v>20.399999999999999</v>
      </c>
      <c r="E204" s="3" t="s">
        <v>1668</v>
      </c>
      <c r="F204" s="8" t="s">
        <v>117</v>
      </c>
      <c r="G204" s="412" t="s">
        <v>1690</v>
      </c>
      <c r="H204" s="334" t="s">
        <v>486</v>
      </c>
      <c r="I204" s="92"/>
      <c r="J204" s="92"/>
      <c r="K204" s="92"/>
      <c r="L204" s="92"/>
      <c r="M204" s="92"/>
      <c r="N204" s="92"/>
      <c r="O204" s="92"/>
      <c r="P204" s="92">
        <v>200000</v>
      </c>
      <c r="Q204" s="464">
        <f t="shared" si="44"/>
        <v>200000</v>
      </c>
    </row>
    <row r="205" spans="2:21" s="154" customFormat="1" ht="37.5" x14ac:dyDescent="0.2">
      <c r="B205" s="309"/>
      <c r="C205" s="329"/>
      <c r="D205" s="6">
        <v>20.5</v>
      </c>
      <c r="E205" s="3" t="s">
        <v>1669</v>
      </c>
      <c r="F205" s="8" t="s">
        <v>117</v>
      </c>
      <c r="G205" s="412" t="s">
        <v>1691</v>
      </c>
      <c r="H205" s="334" t="s">
        <v>486</v>
      </c>
      <c r="I205" s="92"/>
      <c r="J205" s="92"/>
      <c r="K205" s="92"/>
      <c r="L205" s="92"/>
      <c r="M205" s="92"/>
      <c r="N205" s="92"/>
      <c r="O205" s="92"/>
      <c r="P205" s="92">
        <v>350000</v>
      </c>
      <c r="Q205" s="464">
        <f t="shared" si="44"/>
        <v>350000</v>
      </c>
    </row>
    <row r="206" spans="2:21" s="154" customFormat="1" ht="115.5" customHeight="1" x14ac:dyDescent="0.2">
      <c r="B206" s="329"/>
      <c r="C206" s="329"/>
      <c r="D206" s="6">
        <v>20.6</v>
      </c>
      <c r="E206" s="3" t="s">
        <v>1704</v>
      </c>
      <c r="F206" s="8" t="s">
        <v>117</v>
      </c>
      <c r="G206" s="412" t="s">
        <v>1692</v>
      </c>
      <c r="H206" s="334" t="s">
        <v>486</v>
      </c>
      <c r="I206" s="92"/>
      <c r="J206" s="92"/>
      <c r="K206" s="92"/>
      <c r="L206" s="92"/>
      <c r="M206" s="92"/>
      <c r="N206" s="92"/>
      <c r="O206" s="92"/>
      <c r="P206" s="92">
        <v>300000</v>
      </c>
      <c r="Q206" s="464">
        <f t="shared" si="44"/>
        <v>300000</v>
      </c>
    </row>
    <row r="207" spans="2:21" s="154" customFormat="1" ht="93.75" x14ac:dyDescent="0.2">
      <c r="B207" s="329"/>
      <c r="C207" s="329"/>
      <c r="D207" s="6">
        <v>20.7</v>
      </c>
      <c r="E207" s="3" t="s">
        <v>1942</v>
      </c>
      <c r="F207" s="8" t="s">
        <v>117</v>
      </c>
      <c r="G207" s="412" t="s">
        <v>1693</v>
      </c>
      <c r="H207" s="334" t="s">
        <v>486</v>
      </c>
      <c r="I207" s="92"/>
      <c r="J207" s="92"/>
      <c r="K207" s="92"/>
      <c r="L207" s="92"/>
      <c r="M207" s="92"/>
      <c r="N207" s="92"/>
      <c r="O207" s="92"/>
      <c r="P207" s="92">
        <v>200000</v>
      </c>
      <c r="Q207" s="464">
        <f t="shared" si="44"/>
        <v>200000</v>
      </c>
    </row>
    <row r="208" spans="2:21" s="154" customFormat="1" ht="78" customHeight="1" x14ac:dyDescent="0.2">
      <c r="B208" s="329"/>
      <c r="C208" s="329"/>
      <c r="D208" s="6">
        <v>20.8</v>
      </c>
      <c r="E208" s="3" t="s">
        <v>1718</v>
      </c>
      <c r="F208" s="8" t="s">
        <v>117</v>
      </c>
      <c r="G208" s="412" t="s">
        <v>1694</v>
      </c>
      <c r="H208" s="334" t="s">
        <v>486</v>
      </c>
      <c r="I208" s="92"/>
      <c r="J208" s="92"/>
      <c r="K208" s="92"/>
      <c r="L208" s="92"/>
      <c r="M208" s="92"/>
      <c r="N208" s="92"/>
      <c r="O208" s="92"/>
      <c r="P208" s="92">
        <v>250000</v>
      </c>
      <c r="Q208" s="464">
        <f t="shared" si="44"/>
        <v>250000</v>
      </c>
    </row>
    <row r="209" spans="2:17" s="154" customFormat="1" ht="37.5" x14ac:dyDescent="0.2">
      <c r="B209" s="329"/>
      <c r="C209" s="329"/>
      <c r="D209" s="6">
        <v>20.9</v>
      </c>
      <c r="E209" s="3" t="s">
        <v>1686</v>
      </c>
      <c r="F209" s="8" t="s">
        <v>117</v>
      </c>
      <c r="G209" s="412" t="s">
        <v>1695</v>
      </c>
      <c r="H209" s="334" t="s">
        <v>486</v>
      </c>
      <c r="I209" s="92"/>
      <c r="J209" s="92"/>
      <c r="K209" s="92"/>
      <c r="L209" s="92"/>
      <c r="M209" s="92"/>
      <c r="N209" s="92"/>
      <c r="O209" s="92"/>
      <c r="P209" s="92">
        <v>100000</v>
      </c>
      <c r="Q209" s="464">
        <f t="shared" si="44"/>
        <v>100000</v>
      </c>
    </row>
    <row r="210" spans="2:17" s="154" customFormat="1" ht="57.75" customHeight="1" x14ac:dyDescent="0.2">
      <c r="B210" s="309"/>
      <c r="C210" s="329"/>
      <c r="D210" s="458">
        <v>20.100000000000001</v>
      </c>
      <c r="E210" s="3" t="s">
        <v>1671</v>
      </c>
      <c r="F210" s="8" t="s">
        <v>117</v>
      </c>
      <c r="G210" s="412" t="s">
        <v>1696</v>
      </c>
      <c r="H210" s="334" t="s">
        <v>486</v>
      </c>
      <c r="I210" s="92"/>
      <c r="J210" s="92"/>
      <c r="K210" s="92"/>
      <c r="L210" s="92"/>
      <c r="M210" s="92"/>
      <c r="N210" s="92"/>
      <c r="O210" s="92"/>
      <c r="P210" s="92">
        <v>400000</v>
      </c>
      <c r="Q210" s="464">
        <f t="shared" si="44"/>
        <v>400000</v>
      </c>
    </row>
    <row r="211" spans="2:17" s="154" customFormat="1" ht="75" x14ac:dyDescent="0.2">
      <c r="B211" s="329"/>
      <c r="C211" s="329"/>
      <c r="D211" s="458">
        <v>20.11</v>
      </c>
      <c r="E211" s="3" t="s">
        <v>1672</v>
      </c>
      <c r="F211" s="8" t="s">
        <v>117</v>
      </c>
      <c r="G211" s="412" t="s">
        <v>1696</v>
      </c>
      <c r="H211" s="334" t="s">
        <v>486</v>
      </c>
      <c r="I211" s="92"/>
      <c r="J211" s="92"/>
      <c r="K211" s="92"/>
      <c r="L211" s="92"/>
      <c r="M211" s="92"/>
      <c r="N211" s="92"/>
      <c r="O211" s="92"/>
      <c r="P211" s="92">
        <v>350000</v>
      </c>
      <c r="Q211" s="464">
        <f t="shared" si="44"/>
        <v>350000</v>
      </c>
    </row>
    <row r="212" spans="2:17" s="154" customFormat="1" ht="57.75" customHeight="1" x14ac:dyDescent="0.2">
      <c r="B212" s="329"/>
      <c r="C212" s="309"/>
      <c r="D212" s="602">
        <v>20.12</v>
      </c>
      <c r="E212" s="330" t="s">
        <v>477</v>
      </c>
      <c r="F212" s="357" t="s">
        <v>117</v>
      </c>
      <c r="G212" s="470" t="s">
        <v>1697</v>
      </c>
      <c r="H212" s="337" t="s">
        <v>486</v>
      </c>
      <c r="I212" s="332"/>
      <c r="J212" s="332"/>
      <c r="K212" s="332"/>
      <c r="L212" s="332"/>
      <c r="M212" s="332"/>
      <c r="N212" s="332"/>
      <c r="O212" s="332"/>
      <c r="P212" s="332">
        <v>150000</v>
      </c>
      <c r="Q212" s="465">
        <f t="shared" si="44"/>
        <v>150000</v>
      </c>
    </row>
    <row r="213" spans="2:17" s="154" customFormat="1" ht="56.25" x14ac:dyDescent="0.2">
      <c r="B213" s="329"/>
      <c r="C213" s="329"/>
      <c r="D213" s="458">
        <v>20.13</v>
      </c>
      <c r="E213" s="3" t="s">
        <v>478</v>
      </c>
      <c r="F213" s="8" t="s">
        <v>117</v>
      </c>
      <c r="G213" s="412" t="s">
        <v>1697</v>
      </c>
      <c r="H213" s="334" t="s">
        <v>486</v>
      </c>
      <c r="I213" s="92"/>
      <c r="J213" s="92"/>
      <c r="K213" s="92"/>
      <c r="L213" s="92"/>
      <c r="M213" s="92"/>
      <c r="N213" s="92"/>
      <c r="O213" s="92"/>
      <c r="P213" s="92">
        <v>150000</v>
      </c>
      <c r="Q213" s="464">
        <f t="shared" si="44"/>
        <v>150000</v>
      </c>
    </row>
    <row r="214" spans="2:17" s="154" customFormat="1" ht="114.75" customHeight="1" x14ac:dyDescent="0.2">
      <c r="B214" s="309"/>
      <c r="C214" s="329"/>
      <c r="D214" s="458">
        <v>20.14</v>
      </c>
      <c r="E214" s="3" t="s">
        <v>1673</v>
      </c>
      <c r="F214" s="8" t="s">
        <v>117</v>
      </c>
      <c r="G214" s="412" t="s">
        <v>1698</v>
      </c>
      <c r="H214" s="334" t="s">
        <v>486</v>
      </c>
      <c r="I214" s="93"/>
      <c r="J214" s="93"/>
      <c r="K214" s="93"/>
      <c r="L214" s="93"/>
      <c r="M214" s="93"/>
      <c r="N214" s="93"/>
      <c r="O214" s="93"/>
      <c r="P214" s="93">
        <v>50000</v>
      </c>
      <c r="Q214" s="464">
        <f t="shared" si="44"/>
        <v>50000</v>
      </c>
    </row>
    <row r="215" spans="2:17" s="154" customFormat="1" ht="113.25" customHeight="1" x14ac:dyDescent="0.2">
      <c r="B215" s="329"/>
      <c r="C215" s="329"/>
      <c r="D215" s="458">
        <v>20.149999999999999</v>
      </c>
      <c r="E215" s="3" t="s">
        <v>1674</v>
      </c>
      <c r="F215" s="8" t="s">
        <v>117</v>
      </c>
      <c r="G215" s="412" t="s">
        <v>1698</v>
      </c>
      <c r="H215" s="334" t="s">
        <v>486</v>
      </c>
      <c r="I215" s="92"/>
      <c r="J215" s="92"/>
      <c r="K215" s="92"/>
      <c r="L215" s="92"/>
      <c r="M215" s="92"/>
      <c r="N215" s="92"/>
      <c r="O215" s="92"/>
      <c r="P215" s="92">
        <v>50000</v>
      </c>
      <c r="Q215" s="464">
        <f t="shared" si="44"/>
        <v>50000</v>
      </c>
    </row>
    <row r="216" spans="2:17" s="154" customFormat="1" ht="75" x14ac:dyDescent="0.2">
      <c r="B216" s="329"/>
      <c r="C216" s="329"/>
      <c r="D216" s="458">
        <v>20.16</v>
      </c>
      <c r="E216" s="3" t="s">
        <v>1675</v>
      </c>
      <c r="F216" s="8" t="s">
        <v>117</v>
      </c>
      <c r="G216" s="412" t="s">
        <v>1698</v>
      </c>
      <c r="H216" s="334" t="s">
        <v>486</v>
      </c>
      <c r="I216" s="92"/>
      <c r="J216" s="92"/>
      <c r="K216" s="92"/>
      <c r="L216" s="92"/>
      <c r="M216" s="92"/>
      <c r="N216" s="92"/>
      <c r="O216" s="92"/>
      <c r="P216" s="92">
        <v>50000</v>
      </c>
      <c r="Q216" s="464">
        <f t="shared" si="44"/>
        <v>50000</v>
      </c>
    </row>
    <row r="217" spans="2:17" s="154" customFormat="1" ht="75" x14ac:dyDescent="0.2">
      <c r="B217" s="329"/>
      <c r="C217" s="329"/>
      <c r="D217" s="458">
        <v>20.170000000000002</v>
      </c>
      <c r="E217" s="3" t="s">
        <v>1676</v>
      </c>
      <c r="F217" s="8" t="s">
        <v>117</v>
      </c>
      <c r="G217" s="412" t="s">
        <v>1698</v>
      </c>
      <c r="H217" s="334" t="s">
        <v>486</v>
      </c>
      <c r="I217" s="92"/>
      <c r="J217" s="92"/>
      <c r="K217" s="92"/>
      <c r="L217" s="92"/>
      <c r="M217" s="92"/>
      <c r="N217" s="92"/>
      <c r="O217" s="92"/>
      <c r="P217" s="92">
        <v>50000</v>
      </c>
      <c r="Q217" s="464">
        <f t="shared" si="44"/>
        <v>50000</v>
      </c>
    </row>
    <row r="218" spans="2:17" s="154" customFormat="1" ht="94.5" customHeight="1" x14ac:dyDescent="0.2">
      <c r="B218" s="279"/>
      <c r="C218" s="329"/>
      <c r="D218" s="458">
        <v>20.18</v>
      </c>
      <c r="E218" s="3" t="s">
        <v>1677</v>
      </c>
      <c r="F218" s="8" t="s">
        <v>117</v>
      </c>
      <c r="G218" s="412" t="s">
        <v>1699</v>
      </c>
      <c r="H218" s="334" t="s">
        <v>486</v>
      </c>
      <c r="I218" s="92"/>
      <c r="J218" s="92"/>
      <c r="K218" s="92"/>
      <c r="L218" s="92"/>
      <c r="M218" s="92"/>
      <c r="N218" s="92"/>
      <c r="O218" s="92"/>
      <c r="P218" s="92">
        <v>100000</v>
      </c>
      <c r="Q218" s="464">
        <f t="shared" si="44"/>
        <v>100000</v>
      </c>
    </row>
    <row r="219" spans="2:17" s="154" customFormat="1" ht="94.5" customHeight="1" x14ac:dyDescent="0.2">
      <c r="B219" s="329"/>
      <c r="C219" s="309"/>
      <c r="D219" s="602">
        <v>20.190000000000001</v>
      </c>
      <c r="E219" s="330" t="s">
        <v>1678</v>
      </c>
      <c r="F219" s="357" t="s">
        <v>117</v>
      </c>
      <c r="G219" s="470" t="s">
        <v>1699</v>
      </c>
      <c r="H219" s="337" t="s">
        <v>486</v>
      </c>
      <c r="I219" s="332"/>
      <c r="J219" s="332"/>
      <c r="K219" s="332"/>
      <c r="L219" s="332"/>
      <c r="M219" s="332"/>
      <c r="N219" s="332"/>
      <c r="O219" s="332"/>
      <c r="P219" s="332">
        <v>100000</v>
      </c>
      <c r="Q219" s="465">
        <f t="shared" si="44"/>
        <v>100000</v>
      </c>
    </row>
    <row r="220" spans="2:17" s="154" customFormat="1" ht="92.25" customHeight="1" x14ac:dyDescent="0.2">
      <c r="B220" s="329"/>
      <c r="C220" s="329"/>
      <c r="D220" s="458">
        <v>20.2</v>
      </c>
      <c r="E220" s="3" t="s">
        <v>1679</v>
      </c>
      <c r="F220" s="8" t="s">
        <v>117</v>
      </c>
      <c r="G220" s="412" t="s">
        <v>1699</v>
      </c>
      <c r="H220" s="334" t="s">
        <v>486</v>
      </c>
      <c r="I220" s="92"/>
      <c r="J220" s="92"/>
      <c r="K220" s="92"/>
      <c r="L220" s="92"/>
      <c r="M220" s="92"/>
      <c r="N220" s="92"/>
      <c r="O220" s="92"/>
      <c r="P220" s="92">
        <v>100000</v>
      </c>
      <c r="Q220" s="464">
        <f t="shared" si="44"/>
        <v>100000</v>
      </c>
    </row>
    <row r="221" spans="2:17" s="154" customFormat="1" ht="55.5" customHeight="1" x14ac:dyDescent="0.2">
      <c r="B221" s="309"/>
      <c r="C221" s="329"/>
      <c r="D221" s="458">
        <v>20.21</v>
      </c>
      <c r="E221" s="3" t="s">
        <v>1684</v>
      </c>
      <c r="F221" s="8" t="s">
        <v>117</v>
      </c>
      <c r="G221" s="412" t="s">
        <v>1696</v>
      </c>
      <c r="H221" s="334" t="s">
        <v>486</v>
      </c>
      <c r="I221" s="92"/>
      <c r="J221" s="92"/>
      <c r="K221" s="92"/>
      <c r="L221" s="92"/>
      <c r="M221" s="92"/>
      <c r="N221" s="92"/>
      <c r="O221" s="92"/>
      <c r="P221" s="92">
        <v>320000</v>
      </c>
      <c r="Q221" s="464">
        <f t="shared" si="44"/>
        <v>320000</v>
      </c>
    </row>
    <row r="222" spans="2:17" s="154" customFormat="1" ht="56.25" hidden="1" x14ac:dyDescent="0.2">
      <c r="B222" s="279"/>
      <c r="C222" s="329"/>
      <c r="D222" s="458">
        <v>20.22</v>
      </c>
      <c r="E222" s="3" t="s">
        <v>1680</v>
      </c>
      <c r="F222" s="8" t="s">
        <v>117</v>
      </c>
      <c r="G222" s="412" t="s">
        <v>1685</v>
      </c>
      <c r="H222" s="334" t="s">
        <v>486</v>
      </c>
      <c r="I222" s="92"/>
      <c r="J222" s="92"/>
      <c r="K222" s="92"/>
      <c r="L222" s="92"/>
      <c r="M222" s="92"/>
      <c r="N222" s="92"/>
      <c r="O222" s="92"/>
      <c r="P222" s="92"/>
      <c r="Q222" s="464">
        <f t="shared" si="44"/>
        <v>0</v>
      </c>
    </row>
    <row r="223" spans="2:17" s="154" customFormat="1" ht="80.25" hidden="1" customHeight="1" x14ac:dyDescent="0.2">
      <c r="B223" s="279"/>
      <c r="C223" s="329"/>
      <c r="D223" s="458">
        <v>20.23</v>
      </c>
      <c r="E223" s="3" t="s">
        <v>1681</v>
      </c>
      <c r="F223" s="8" t="s">
        <v>117</v>
      </c>
      <c r="G223" s="412" t="s">
        <v>1685</v>
      </c>
      <c r="H223" s="334" t="s">
        <v>486</v>
      </c>
      <c r="I223" s="92"/>
      <c r="J223" s="92"/>
      <c r="K223" s="92"/>
      <c r="L223" s="92"/>
      <c r="M223" s="92"/>
      <c r="N223" s="92"/>
      <c r="O223" s="92"/>
      <c r="P223" s="92"/>
      <c r="Q223" s="464">
        <f t="shared" si="44"/>
        <v>0</v>
      </c>
    </row>
    <row r="224" spans="2:17" s="154" customFormat="1" ht="78" hidden="1" customHeight="1" x14ac:dyDescent="0.2">
      <c r="B224" s="454"/>
      <c r="C224" s="329"/>
      <c r="D224" s="458">
        <v>20.239999999999998</v>
      </c>
      <c r="E224" s="3" t="s">
        <v>1682</v>
      </c>
      <c r="F224" s="8" t="s">
        <v>117</v>
      </c>
      <c r="G224" s="412" t="s">
        <v>1685</v>
      </c>
      <c r="H224" s="334" t="s">
        <v>486</v>
      </c>
      <c r="I224" s="92"/>
      <c r="J224" s="92"/>
      <c r="K224" s="92"/>
      <c r="L224" s="92"/>
      <c r="M224" s="92"/>
      <c r="N224" s="92"/>
      <c r="O224" s="92"/>
      <c r="P224" s="92"/>
      <c r="Q224" s="464">
        <f t="shared" si="44"/>
        <v>0</v>
      </c>
    </row>
    <row r="225" spans="1:21" s="154" customFormat="1" ht="132.75" customHeight="1" x14ac:dyDescent="0.2">
      <c r="B225" s="279"/>
      <c r="C225" s="309"/>
      <c r="D225" s="602">
        <v>20.22</v>
      </c>
      <c r="E225" s="330" t="s">
        <v>1683</v>
      </c>
      <c r="F225" s="357" t="s">
        <v>117</v>
      </c>
      <c r="G225" s="470" t="s">
        <v>1700</v>
      </c>
      <c r="H225" s="337" t="s">
        <v>486</v>
      </c>
      <c r="I225" s="332"/>
      <c r="J225" s="332"/>
      <c r="K225" s="332"/>
      <c r="L225" s="332"/>
      <c r="M225" s="332"/>
      <c r="N225" s="332"/>
      <c r="O225" s="332"/>
      <c r="P225" s="332">
        <v>180000</v>
      </c>
      <c r="Q225" s="465">
        <f t="shared" si="44"/>
        <v>180000</v>
      </c>
    </row>
    <row r="226" spans="1:21" ht="3" customHeight="1" x14ac:dyDescent="0.3"/>
    <row r="227" spans="1:21" s="175" customFormat="1" x14ac:dyDescent="0.3">
      <c r="A227" s="236"/>
      <c r="B227" s="236"/>
      <c r="C227" s="236" t="s">
        <v>146</v>
      </c>
      <c r="D227" s="281"/>
      <c r="E227" s="282"/>
      <c r="F227" s="240"/>
      <c r="G227" s="241"/>
      <c r="H227" s="283"/>
      <c r="I227" s="284"/>
      <c r="J227" s="284"/>
      <c r="K227" s="284"/>
      <c r="L227" s="284"/>
      <c r="M227" s="284"/>
      <c r="N227" s="284"/>
      <c r="O227" s="284"/>
      <c r="P227" s="285"/>
    </row>
    <row r="228" spans="1:21" x14ac:dyDescent="0.3">
      <c r="C228" s="1663" t="s">
        <v>147</v>
      </c>
      <c r="D228" s="1663"/>
      <c r="E228" s="1663"/>
      <c r="F228" s="280"/>
      <c r="G228" s="286" t="s">
        <v>113</v>
      </c>
      <c r="H228" s="287" t="s">
        <v>148</v>
      </c>
      <c r="I228" s="286"/>
      <c r="J228" s="286"/>
      <c r="K228" s="286"/>
      <c r="L228" s="286"/>
      <c r="M228" s="286"/>
      <c r="N228" s="286"/>
      <c r="O228" s="286"/>
      <c r="P228" s="1"/>
      <c r="Q228" s="286" t="s">
        <v>149</v>
      </c>
    </row>
    <row r="229" spans="1:21" x14ac:dyDescent="0.3">
      <c r="C229" s="1675" t="s">
        <v>10</v>
      </c>
      <c r="D229" s="1684"/>
      <c r="E229" s="1676"/>
      <c r="F229" s="289"/>
      <c r="G229" s="375">
        <f>I17</f>
        <v>119070</v>
      </c>
      <c r="H229" s="298"/>
      <c r="I229" s="376"/>
      <c r="J229" s="376"/>
      <c r="K229" s="376"/>
      <c r="L229" s="376"/>
      <c r="M229" s="376"/>
      <c r="N229" s="377"/>
      <c r="O229" s="376"/>
      <c r="P229" s="1"/>
      <c r="Q229" s="376"/>
    </row>
    <row r="230" spans="1:21" ht="17.25" customHeight="1" x14ac:dyDescent="0.3">
      <c r="C230" s="1657" t="s">
        <v>153</v>
      </c>
      <c r="D230" s="1658"/>
      <c r="E230" s="1659"/>
      <c r="F230" s="289"/>
      <c r="G230" s="290"/>
      <c r="H230" s="291"/>
      <c r="I230" s="290"/>
      <c r="J230" s="290"/>
      <c r="K230" s="290"/>
      <c r="L230" s="290"/>
      <c r="M230" s="290"/>
      <c r="N230" s="1"/>
      <c r="O230" s="290"/>
      <c r="P230" s="1"/>
      <c r="Q230" s="292"/>
    </row>
    <row r="231" spans="1:21" x14ac:dyDescent="0.3">
      <c r="C231" s="293"/>
      <c r="D231" s="1655" t="s">
        <v>150</v>
      </c>
      <c r="E231" s="1656"/>
      <c r="F231" s="289"/>
      <c r="G231" s="290">
        <f>J17</f>
        <v>231480</v>
      </c>
      <c r="H231" s="291"/>
      <c r="I231" s="290"/>
      <c r="J231" s="290"/>
      <c r="K231" s="290"/>
      <c r="L231" s="290"/>
      <c r="M231" s="290"/>
      <c r="N231" s="1"/>
      <c r="O231" s="290"/>
      <c r="P231" s="1"/>
      <c r="Q231" s="292"/>
    </row>
    <row r="232" spans="1:21" x14ac:dyDescent="0.3">
      <c r="C232" s="293"/>
      <c r="D232" s="1655" t="s">
        <v>151</v>
      </c>
      <c r="E232" s="1656"/>
      <c r="F232" s="289"/>
      <c r="G232" s="290">
        <f>K17</f>
        <v>783420</v>
      </c>
      <c r="H232" s="291"/>
      <c r="I232" s="290"/>
      <c r="J232" s="290"/>
      <c r="K232" s="290"/>
      <c r="L232" s="290"/>
      <c r="M232" s="290"/>
      <c r="N232" s="1"/>
      <c r="O232" s="290"/>
      <c r="P232" s="1"/>
      <c r="Q232" s="292"/>
    </row>
    <row r="233" spans="1:21" x14ac:dyDescent="0.3">
      <c r="C233" s="293"/>
      <c r="D233" s="1655" t="s">
        <v>152</v>
      </c>
      <c r="E233" s="1656"/>
      <c r="F233" s="289"/>
      <c r="G233" s="290">
        <f>L17</f>
        <v>3367872</v>
      </c>
      <c r="H233" s="291"/>
      <c r="I233" s="290"/>
      <c r="J233" s="290"/>
      <c r="K233" s="290"/>
      <c r="L233" s="290"/>
      <c r="M233" s="290"/>
      <c r="N233" s="1"/>
      <c r="O233" s="290"/>
      <c r="P233" s="1"/>
      <c r="Q233" s="292"/>
    </row>
    <row r="234" spans="1:21" ht="18" customHeight="1" x14ac:dyDescent="0.3">
      <c r="C234" s="1657" t="s">
        <v>14</v>
      </c>
      <c r="D234" s="1658"/>
      <c r="E234" s="1659"/>
      <c r="F234" s="289"/>
      <c r="G234" s="290"/>
      <c r="H234" s="291"/>
      <c r="I234" s="290"/>
      <c r="J234" s="290"/>
      <c r="K234" s="290"/>
      <c r="L234" s="290"/>
      <c r="M234" s="290"/>
      <c r="N234" s="1"/>
      <c r="O234" s="290"/>
      <c r="P234" s="1"/>
      <c r="Q234" s="292"/>
      <c r="U234" s="211"/>
    </row>
    <row r="235" spans="1:21" ht="18.75" customHeight="1" x14ac:dyDescent="0.3">
      <c r="A235" s="1039"/>
      <c r="B235" s="1039"/>
      <c r="C235" s="1037"/>
      <c r="D235" s="1655" t="s">
        <v>1919</v>
      </c>
      <c r="E235" s="1656"/>
      <c r="F235" s="289"/>
      <c r="G235" s="290">
        <f>M17</f>
        <v>50000</v>
      </c>
      <c r="H235" s="291"/>
      <c r="I235" s="290"/>
      <c r="J235" s="290"/>
      <c r="K235" s="290"/>
      <c r="L235" s="290"/>
      <c r="M235" s="290"/>
      <c r="N235" s="1"/>
      <c r="O235" s="290"/>
      <c r="P235" s="1"/>
      <c r="Q235" s="292"/>
    </row>
    <row r="236" spans="1:21" x14ac:dyDescent="0.3">
      <c r="C236" s="293"/>
      <c r="D236" s="1655" t="s">
        <v>161</v>
      </c>
      <c r="E236" s="1656"/>
      <c r="F236" s="289"/>
      <c r="G236" s="290"/>
      <c r="H236" s="291"/>
      <c r="I236" s="290"/>
      <c r="J236" s="290"/>
      <c r="K236" s="290"/>
      <c r="L236" s="290"/>
      <c r="M236" s="290"/>
      <c r="N236" s="1"/>
      <c r="O236" s="290"/>
      <c r="P236" s="1"/>
      <c r="Q236" s="292"/>
    </row>
    <row r="237" spans="1:21" x14ac:dyDescent="0.3">
      <c r="A237" s="1611"/>
      <c r="B237" s="1611"/>
      <c r="C237" s="293"/>
      <c r="D237" s="1655" t="s">
        <v>1938</v>
      </c>
      <c r="E237" s="1656"/>
      <c r="F237" s="289"/>
      <c r="G237" s="290">
        <v>452658</v>
      </c>
      <c r="H237" s="291"/>
      <c r="I237" s="290"/>
      <c r="J237" s="290"/>
      <c r="K237" s="290"/>
      <c r="L237" s="290"/>
      <c r="M237" s="290"/>
      <c r="N237" s="1"/>
      <c r="O237" s="290"/>
      <c r="P237" s="1"/>
      <c r="Q237" s="292"/>
    </row>
    <row r="238" spans="1:21" x14ac:dyDescent="0.3">
      <c r="A238" s="1616"/>
      <c r="B238" s="1616"/>
      <c r="C238" s="293"/>
      <c r="D238" s="1655" t="s">
        <v>1939</v>
      </c>
      <c r="E238" s="1656"/>
      <c r="F238" s="289"/>
      <c r="G238" s="290"/>
      <c r="H238" s="291"/>
      <c r="I238" s="290"/>
      <c r="J238" s="290"/>
      <c r="K238" s="290"/>
      <c r="L238" s="290"/>
      <c r="M238" s="290"/>
      <c r="N238" s="1"/>
      <c r="O238" s="290"/>
      <c r="P238" s="1"/>
      <c r="Q238" s="292"/>
    </row>
    <row r="239" spans="1:21" ht="18" customHeight="1" x14ac:dyDescent="0.3">
      <c r="A239" s="1611"/>
      <c r="B239" s="1611"/>
      <c r="C239" s="293"/>
      <c r="D239" s="1609"/>
      <c r="E239" s="1610" t="s">
        <v>1940</v>
      </c>
      <c r="F239" s="289"/>
      <c r="G239" s="290">
        <v>10000</v>
      </c>
      <c r="H239" s="291"/>
      <c r="I239" s="290"/>
      <c r="J239" s="290"/>
      <c r="K239" s="290"/>
      <c r="L239" s="290"/>
      <c r="M239" s="290"/>
      <c r="N239" s="1"/>
      <c r="O239" s="290"/>
      <c r="P239" s="1"/>
      <c r="Q239" s="292"/>
    </row>
    <row r="240" spans="1:21" ht="18.75" customHeight="1" x14ac:dyDescent="0.3">
      <c r="A240" s="1616"/>
      <c r="B240" s="1616"/>
      <c r="C240" s="293"/>
      <c r="D240" s="1655" t="s">
        <v>1941</v>
      </c>
      <c r="E240" s="1656"/>
      <c r="F240" s="289"/>
      <c r="G240" s="290"/>
      <c r="H240" s="291"/>
      <c r="I240" s="290"/>
      <c r="J240" s="290"/>
      <c r="K240" s="290"/>
      <c r="L240" s="290"/>
      <c r="M240" s="290"/>
      <c r="N240" s="1"/>
      <c r="O240" s="290"/>
      <c r="P240" s="1"/>
      <c r="Q240" s="292"/>
    </row>
    <row r="241" spans="1:54" ht="16.5" customHeight="1" x14ac:dyDescent="0.3">
      <c r="A241" s="1611"/>
      <c r="B241" s="1611"/>
      <c r="C241" s="293"/>
      <c r="D241" s="1609"/>
      <c r="E241" s="1610" t="s">
        <v>1943</v>
      </c>
      <c r="F241" s="289"/>
      <c r="G241" s="290">
        <v>2000</v>
      </c>
      <c r="H241" s="291"/>
      <c r="I241" s="290"/>
      <c r="J241" s="290"/>
      <c r="K241" s="290"/>
      <c r="L241" s="290"/>
      <c r="M241" s="290"/>
      <c r="N241" s="1"/>
      <c r="O241" s="290"/>
      <c r="P241" s="1"/>
      <c r="Q241" s="292"/>
      <c r="S241" s="306"/>
    </row>
    <row r="242" spans="1:54" ht="18.75" customHeight="1" x14ac:dyDescent="0.3">
      <c r="C242" s="1705" t="s">
        <v>18</v>
      </c>
      <c r="D242" s="1686"/>
      <c r="E242" s="1706"/>
      <c r="F242" s="289"/>
      <c r="G242" s="290"/>
      <c r="H242" s="291"/>
      <c r="I242" s="290"/>
      <c r="J242" s="290"/>
      <c r="K242" s="290"/>
      <c r="L242" s="290"/>
      <c r="M242" s="290"/>
      <c r="N242" s="211"/>
      <c r="O242" s="290"/>
      <c r="P242" s="1"/>
      <c r="Q242" s="292"/>
    </row>
    <row r="243" spans="1:54" ht="18" customHeight="1" x14ac:dyDescent="0.3">
      <c r="A243" s="1039"/>
      <c r="B243" s="1039"/>
      <c r="C243" s="1037"/>
      <c r="D243" s="1655" t="s">
        <v>1592</v>
      </c>
      <c r="E243" s="1656"/>
      <c r="F243" s="289"/>
      <c r="G243" s="290">
        <f>O17</f>
        <v>10000</v>
      </c>
      <c r="H243" s="291"/>
      <c r="I243" s="290"/>
      <c r="J243" s="290"/>
      <c r="K243" s="290"/>
      <c r="L243" s="290"/>
      <c r="M243" s="290"/>
      <c r="N243" s="211"/>
      <c r="O243" s="290"/>
      <c r="P243" s="1"/>
      <c r="Q243" s="292"/>
    </row>
    <row r="244" spans="1:54" ht="16.5" customHeight="1" x14ac:dyDescent="0.3">
      <c r="C244" s="1687" t="s">
        <v>155</v>
      </c>
      <c r="D244" s="1688"/>
      <c r="E244" s="1689"/>
      <c r="F244" s="289"/>
      <c r="G244" s="290"/>
      <c r="H244" s="291"/>
      <c r="I244" s="290"/>
      <c r="J244" s="290"/>
      <c r="K244" s="290"/>
      <c r="L244" s="290"/>
      <c r="M244" s="290"/>
      <c r="N244" s="211"/>
      <c r="O244" s="290"/>
      <c r="P244" s="1"/>
      <c r="Q244" s="292"/>
    </row>
    <row r="245" spans="1:54" s="175" customFormat="1" ht="35.25" customHeight="1" x14ac:dyDescent="0.3">
      <c r="A245" s="236"/>
      <c r="B245" s="236"/>
      <c r="C245" s="294"/>
      <c r="D245" s="1655" t="s">
        <v>254</v>
      </c>
      <c r="E245" s="1656"/>
      <c r="F245" s="296"/>
      <c r="G245" s="290">
        <f>P17</f>
        <v>4100000</v>
      </c>
      <c r="H245" s="298"/>
      <c r="I245" s="297"/>
      <c r="J245" s="297"/>
      <c r="K245" s="297"/>
      <c r="L245" s="297"/>
      <c r="M245" s="297"/>
      <c r="O245" s="297"/>
      <c r="Q245" s="299"/>
      <c r="U245" s="1617"/>
    </row>
    <row r="246" spans="1:54" x14ac:dyDescent="0.3">
      <c r="C246" s="1649" t="s">
        <v>122</v>
      </c>
      <c r="D246" s="1650"/>
      <c r="E246" s="1651"/>
      <c r="F246" s="304"/>
      <c r="G246" s="305">
        <f>SUM(G229:G245)</f>
        <v>9126500</v>
      </c>
      <c r="H246" s="305">
        <v>5225700</v>
      </c>
      <c r="I246" s="305"/>
      <c r="J246" s="305"/>
      <c r="K246" s="305"/>
      <c r="L246" s="305"/>
      <c r="M246" s="305"/>
      <c r="N246" s="305"/>
      <c r="O246" s="305"/>
      <c r="P246" s="1"/>
      <c r="Q246" s="305">
        <f>SUM(G246-H246)</f>
        <v>3900800</v>
      </c>
      <c r="R246" s="306"/>
    </row>
    <row r="247" spans="1:54" ht="2.25" customHeight="1" x14ac:dyDescent="0.3">
      <c r="C247" s="5"/>
      <c r="D247" s="83"/>
      <c r="H247" s="79"/>
      <c r="Q247" s="211"/>
    </row>
    <row r="248" spans="1:54" s="237" customFormat="1" ht="17.25" customHeight="1" x14ac:dyDescent="0.3">
      <c r="B248" s="236"/>
      <c r="C248" s="236" t="s">
        <v>450</v>
      </c>
      <c r="D248" s="611"/>
      <c r="E248" s="1685" t="s">
        <v>1720</v>
      </c>
      <c r="F248" s="1686"/>
      <c r="G248" s="1686"/>
      <c r="H248" s="1686"/>
      <c r="I248" s="1686"/>
      <c r="J248" s="1686"/>
      <c r="K248" s="1686"/>
      <c r="L248" s="1686"/>
      <c r="M248" s="1686"/>
      <c r="N248" s="1686"/>
      <c r="O248" s="1686"/>
      <c r="P248" s="1686"/>
      <c r="Q248" s="1686"/>
      <c r="R248" s="612"/>
      <c r="S248" s="612"/>
      <c r="T248" s="612"/>
      <c r="U248" s="612"/>
      <c r="V248" s="612"/>
      <c r="W248" s="612"/>
      <c r="X248" s="612"/>
      <c r="Y248" s="612"/>
      <c r="Z248" s="612"/>
      <c r="AA248" s="612"/>
      <c r="AB248" s="612"/>
      <c r="AC248" s="612"/>
      <c r="AD248" s="612"/>
      <c r="AE248" s="612"/>
      <c r="AF248" s="612"/>
      <c r="AG248" s="612"/>
      <c r="AH248" s="612"/>
      <c r="AI248" s="612"/>
      <c r="AJ248" s="612"/>
      <c r="AK248" s="612"/>
      <c r="AL248" s="612"/>
      <c r="AM248" s="612"/>
      <c r="AN248" s="612"/>
      <c r="AO248" s="612"/>
      <c r="AP248" s="612"/>
      <c r="AQ248" s="612"/>
      <c r="AR248" s="612"/>
      <c r="AS248" s="612"/>
      <c r="AT248" s="612"/>
      <c r="AU248" s="612"/>
      <c r="AV248" s="612"/>
      <c r="AW248" s="612"/>
      <c r="AX248" s="612"/>
      <c r="AY248" s="612"/>
      <c r="AZ248" s="612"/>
      <c r="BA248" s="612"/>
      <c r="BB248" s="612"/>
    </row>
    <row r="249" spans="1:54" ht="10.5" customHeight="1" x14ac:dyDescent="0.3">
      <c r="E249" s="1655" t="s">
        <v>1719</v>
      </c>
      <c r="F249" s="1655"/>
      <c r="G249" s="1655"/>
      <c r="H249" s="1655"/>
      <c r="I249" s="1655"/>
      <c r="J249" s="1655"/>
      <c r="K249" s="1655"/>
      <c r="L249" s="1655"/>
      <c r="M249" s="1655"/>
      <c r="N249" s="1655"/>
      <c r="O249" s="1655"/>
      <c r="P249" s="1655"/>
      <c r="Q249" s="1655"/>
    </row>
    <row r="261" spans="1:17" x14ac:dyDescent="0.3">
      <c r="A261" s="1"/>
      <c r="B261" s="1"/>
      <c r="C261" s="154"/>
      <c r="D261" s="154"/>
      <c r="E261" s="154"/>
      <c r="F261" s="378"/>
      <c r="G261" s="378"/>
      <c r="H261" s="378"/>
      <c r="I261" s="93"/>
      <c r="J261" s="93"/>
      <c r="K261" s="93"/>
      <c r="L261" s="93"/>
      <c r="M261" s="93"/>
      <c r="N261" s="93"/>
      <c r="O261" s="93"/>
      <c r="P261" s="93"/>
      <c r="Q261" s="93"/>
    </row>
  </sheetData>
  <mergeCells count="31">
    <mergeCell ref="D235:E235"/>
    <mergeCell ref="D243:E243"/>
    <mergeCell ref="D236:E236"/>
    <mergeCell ref="C242:E242"/>
    <mergeCell ref="C246:E246"/>
    <mergeCell ref="C244:E244"/>
    <mergeCell ref="D245:E245"/>
    <mergeCell ref="D238:E238"/>
    <mergeCell ref="D237:E237"/>
    <mergeCell ref="D240:E240"/>
    <mergeCell ref="C229:E229"/>
    <mergeCell ref="C230:E230"/>
    <mergeCell ref="D231:E231"/>
    <mergeCell ref="D232:E232"/>
    <mergeCell ref="C234:E234"/>
    <mergeCell ref="E248:Q248"/>
    <mergeCell ref="E249:Q249"/>
    <mergeCell ref="G2:Q2"/>
    <mergeCell ref="C16:E16"/>
    <mergeCell ref="C3:E3"/>
    <mergeCell ref="C4:E4"/>
    <mergeCell ref="C5:E5"/>
    <mergeCell ref="C6:E6"/>
    <mergeCell ref="C7:E7"/>
    <mergeCell ref="C8:E8"/>
    <mergeCell ref="D233:E233"/>
    <mergeCell ref="C11:E11"/>
    <mergeCell ref="C12:E12"/>
    <mergeCell ref="C13:E13"/>
    <mergeCell ref="C14:E14"/>
    <mergeCell ref="C228:E22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0:H20"/>
  <sheetViews>
    <sheetView workbookViewId="0">
      <selection activeCell="G5" sqref="G5"/>
    </sheetView>
  </sheetViews>
  <sheetFormatPr defaultRowHeight="14.25" x14ac:dyDescent="0.2"/>
  <sheetData>
    <row r="20" spans="2:8" ht="36" x14ac:dyDescent="0.55000000000000004">
      <c r="B20" s="1641" t="s">
        <v>222</v>
      </c>
      <c r="C20" s="1641"/>
      <c r="D20" s="1641"/>
      <c r="E20" s="1641"/>
      <c r="F20" s="1641"/>
      <c r="G20" s="1641"/>
      <c r="H20" s="1641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1:H21"/>
  <sheetViews>
    <sheetView topLeftCell="A4" workbookViewId="0">
      <selection activeCell="F30" sqref="F30"/>
    </sheetView>
  </sheetViews>
  <sheetFormatPr defaultRowHeight="14.25" x14ac:dyDescent="0.2"/>
  <sheetData>
    <row r="21" spans="2:8" ht="36" x14ac:dyDescent="0.55000000000000004">
      <c r="B21" s="1641" t="s">
        <v>166</v>
      </c>
      <c r="C21" s="1641"/>
      <c r="D21" s="1641"/>
      <c r="E21" s="1641"/>
      <c r="F21" s="1641"/>
      <c r="G21" s="1641"/>
      <c r="H21" s="1641"/>
    </row>
  </sheetData>
  <mergeCells count="1">
    <mergeCell ref="B21:H2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T51"/>
  <sheetViews>
    <sheetView zoomScale="110" zoomScaleNormal="110" workbookViewId="0">
      <selection activeCell="I20" sqref="I20"/>
    </sheetView>
  </sheetViews>
  <sheetFormatPr defaultColWidth="9.125" defaultRowHeight="18.75" x14ac:dyDescent="0.2"/>
  <cols>
    <col min="1" max="1" width="1.75" style="854" customWidth="1"/>
    <col min="2" max="2" width="8.125" style="854" customWidth="1"/>
    <col min="3" max="3" width="4.375" style="854" customWidth="1"/>
    <col min="4" max="4" width="24.125" style="185" customWidth="1"/>
    <col min="5" max="5" width="6.875" style="185" customWidth="1"/>
    <col min="6" max="6" width="8.625" style="185" customWidth="1"/>
    <col min="7" max="7" width="8.375" style="231" customWidth="1"/>
    <col min="8" max="8" width="7.25" style="853" hidden="1" customWidth="1"/>
    <col min="9" max="9" width="7.625" style="853" customWidth="1"/>
    <col min="10" max="10" width="7.75" style="853" customWidth="1"/>
    <col min="11" max="11" width="7.875" style="853" customWidth="1"/>
    <col min="12" max="12" width="6.75" style="853" hidden="1" customWidth="1"/>
    <col min="13" max="13" width="6.75" style="853" customWidth="1"/>
    <col min="14" max="14" width="7" style="853" customWidth="1"/>
    <col min="15" max="16" width="8" style="853" customWidth="1"/>
    <col min="17" max="16384" width="9.125" style="854"/>
  </cols>
  <sheetData>
    <row r="1" spans="2:20" s="18" customFormat="1" ht="29.25" customHeight="1" x14ac:dyDescent="0.35">
      <c r="B1" s="1707" t="s">
        <v>1102</v>
      </c>
      <c r="C1" s="1707"/>
      <c r="D1" s="1707"/>
      <c r="E1" s="1707"/>
      <c r="F1" s="1707"/>
      <c r="G1" s="1707"/>
      <c r="H1" s="1707"/>
      <c r="I1" s="1707"/>
      <c r="J1" s="1707"/>
      <c r="K1" s="1707"/>
      <c r="L1" s="1707"/>
      <c r="M1" s="1707"/>
      <c r="N1" s="1707"/>
      <c r="O1" s="1707"/>
      <c r="P1" s="1707"/>
    </row>
    <row r="2" spans="2:20" s="1" customFormat="1" ht="20.25" customHeight="1" x14ac:dyDescent="0.3">
      <c r="B2" s="188"/>
      <c r="C2" s="189"/>
      <c r="D2" s="616"/>
      <c r="E2" s="191"/>
      <c r="F2" s="185"/>
      <c r="G2" s="185"/>
      <c r="H2" s="192"/>
      <c r="I2" s="845"/>
      <c r="J2" s="845"/>
      <c r="K2" s="845"/>
      <c r="L2" s="845"/>
      <c r="M2" s="845"/>
      <c r="N2" s="845"/>
      <c r="O2" s="845"/>
      <c r="P2" s="845"/>
    </row>
    <row r="3" spans="2:20" s="12" customFormat="1" ht="27.75" customHeight="1" x14ac:dyDescent="0.25">
      <c r="B3" s="9" t="s">
        <v>38</v>
      </c>
      <c r="C3" s="1643" t="s">
        <v>40</v>
      </c>
      <c r="D3" s="1645"/>
      <c r="E3" s="171" t="s">
        <v>36</v>
      </c>
      <c r="F3" s="171" t="s">
        <v>39</v>
      </c>
      <c r="G3" s="846" t="s">
        <v>9</v>
      </c>
      <c r="H3" s="10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168</v>
      </c>
      <c r="N3" s="11" t="s">
        <v>18</v>
      </c>
      <c r="O3" s="11" t="s">
        <v>423</v>
      </c>
      <c r="P3" s="10" t="s">
        <v>113</v>
      </c>
      <c r="T3" s="847"/>
    </row>
    <row r="4" spans="2:20" s="849" customFormat="1" ht="15.75" x14ac:dyDescent="0.2">
      <c r="B4" s="1708" t="s">
        <v>222</v>
      </c>
      <c r="C4" s="1709"/>
      <c r="D4" s="1710"/>
      <c r="E4" s="193"/>
      <c r="F4" s="172"/>
      <c r="G4" s="194"/>
      <c r="H4" s="848">
        <f>SUM(H5:H9)</f>
        <v>0</v>
      </c>
      <c r="I4" s="848">
        <f t="shared" ref="I4:O4" si="0">SUM(I5:I9)</f>
        <v>0</v>
      </c>
      <c r="J4" s="848">
        <f>SUM(J5:J9)</f>
        <v>160000</v>
      </c>
      <c r="K4" s="848">
        <f t="shared" si="0"/>
        <v>190000</v>
      </c>
      <c r="L4" s="848">
        <f t="shared" si="0"/>
        <v>0</v>
      </c>
      <c r="M4" s="848">
        <f t="shared" si="0"/>
        <v>0</v>
      </c>
      <c r="N4" s="848">
        <f t="shared" si="0"/>
        <v>0</v>
      </c>
      <c r="O4" s="848">
        <f t="shared" si="0"/>
        <v>0</v>
      </c>
      <c r="P4" s="848">
        <f>SUM(H4:O4)</f>
        <v>350000</v>
      </c>
    </row>
    <row r="5" spans="2:20" s="849" customFormat="1" ht="34.5" customHeight="1" x14ac:dyDescent="0.2">
      <c r="B5" s="195" t="s">
        <v>1103</v>
      </c>
      <c r="C5" s="684" t="s">
        <v>37</v>
      </c>
      <c r="D5" s="22" t="s">
        <v>1104</v>
      </c>
      <c r="E5" s="15">
        <v>1</v>
      </c>
      <c r="F5" s="204" t="s">
        <v>173</v>
      </c>
      <c r="G5" s="20" t="s">
        <v>486</v>
      </c>
      <c r="H5" s="850"/>
      <c r="I5" s="91"/>
      <c r="J5" s="91"/>
      <c r="K5" s="91">
        <v>120000</v>
      </c>
      <c r="L5" s="91"/>
      <c r="M5" s="91"/>
      <c r="N5" s="91"/>
      <c r="O5" s="91"/>
      <c r="P5" s="150">
        <f>SUM(H5:O5)</f>
        <v>120000</v>
      </c>
    </row>
    <row r="6" spans="2:20" s="849" customFormat="1" ht="35.25" customHeight="1" x14ac:dyDescent="0.2">
      <c r="B6" s="196"/>
      <c r="C6" s="684" t="s">
        <v>50</v>
      </c>
      <c r="D6" s="22" t="s">
        <v>1105</v>
      </c>
      <c r="E6" s="15">
        <v>8</v>
      </c>
      <c r="F6" s="204" t="s">
        <v>173</v>
      </c>
      <c r="G6" s="20" t="s">
        <v>486</v>
      </c>
      <c r="H6" s="850"/>
      <c r="I6" s="91"/>
      <c r="J6" s="91">
        <v>100000</v>
      </c>
      <c r="K6" s="91"/>
      <c r="L6" s="91"/>
      <c r="M6" s="91"/>
      <c r="N6" s="91"/>
      <c r="O6" s="91"/>
      <c r="P6" s="150">
        <f t="shared" ref="P6:P9" si="1">SUM(H6:O6)</f>
        <v>100000</v>
      </c>
    </row>
    <row r="7" spans="2:20" s="849" customFormat="1" ht="33.75" customHeight="1" x14ac:dyDescent="0.2">
      <c r="B7" s="196"/>
      <c r="C7" s="684" t="s">
        <v>51</v>
      </c>
      <c r="D7" s="22" t="s">
        <v>1106</v>
      </c>
      <c r="E7" s="15">
        <v>6</v>
      </c>
      <c r="F7" s="204" t="s">
        <v>173</v>
      </c>
      <c r="G7" s="20" t="s">
        <v>486</v>
      </c>
      <c r="H7" s="850"/>
      <c r="I7" s="91"/>
      <c r="J7" s="91">
        <v>30000</v>
      </c>
      <c r="K7" s="91">
        <v>20000</v>
      </c>
      <c r="L7" s="91"/>
      <c r="M7" s="91"/>
      <c r="N7" s="91"/>
      <c r="O7" s="91"/>
      <c r="P7" s="150">
        <f t="shared" si="1"/>
        <v>50000</v>
      </c>
    </row>
    <row r="8" spans="2:20" s="849" customFormat="1" ht="47.25" x14ac:dyDescent="0.2">
      <c r="B8" s="196"/>
      <c r="C8" s="684" t="s">
        <v>52</v>
      </c>
      <c r="D8" s="22" t="s">
        <v>424</v>
      </c>
      <c r="E8" s="15">
        <v>1</v>
      </c>
      <c r="F8" s="204" t="s">
        <v>173</v>
      </c>
      <c r="G8" s="15" t="s">
        <v>1107</v>
      </c>
      <c r="H8" s="850"/>
      <c r="I8" s="91"/>
      <c r="J8" s="91">
        <v>30000</v>
      </c>
      <c r="K8" s="91">
        <v>20000</v>
      </c>
      <c r="L8" s="91"/>
      <c r="M8" s="91"/>
      <c r="N8" s="91"/>
      <c r="O8" s="91"/>
      <c r="P8" s="150">
        <f t="shared" si="1"/>
        <v>50000</v>
      </c>
    </row>
    <row r="9" spans="2:20" s="849" customFormat="1" ht="35.25" customHeight="1" x14ac:dyDescent="0.2">
      <c r="B9" s="197"/>
      <c r="C9" s="684" t="s">
        <v>53</v>
      </c>
      <c r="D9" s="22" t="s">
        <v>1108</v>
      </c>
      <c r="E9" s="15" t="s">
        <v>49</v>
      </c>
      <c r="F9" s="204" t="s">
        <v>173</v>
      </c>
      <c r="G9" s="15" t="s">
        <v>1109</v>
      </c>
      <c r="H9" s="850"/>
      <c r="I9" s="91"/>
      <c r="J9" s="91"/>
      <c r="K9" s="91">
        <v>30000</v>
      </c>
      <c r="L9" s="91"/>
      <c r="M9" s="91"/>
      <c r="N9" s="91"/>
      <c r="O9" s="91"/>
      <c r="P9" s="150">
        <f t="shared" si="1"/>
        <v>30000</v>
      </c>
    </row>
    <row r="10" spans="2:20" x14ac:dyDescent="0.2">
      <c r="B10" s="851"/>
      <c r="C10" s="617"/>
      <c r="D10" s="381"/>
      <c r="E10" s="852"/>
      <c r="F10" s="852"/>
    </row>
    <row r="11" spans="2:20" x14ac:dyDescent="0.2">
      <c r="B11" s="851"/>
      <c r="C11" s="617"/>
      <c r="D11" s="852"/>
      <c r="E11" s="852"/>
      <c r="F11" s="852"/>
    </row>
    <row r="12" spans="2:20" s="231" customFormat="1" x14ac:dyDescent="0.2">
      <c r="B12" s="851"/>
      <c r="C12" s="617"/>
      <c r="D12" s="852"/>
      <c r="E12" s="852"/>
      <c r="F12" s="852"/>
      <c r="H12" s="853"/>
      <c r="I12" s="853"/>
      <c r="J12" s="853"/>
      <c r="K12" s="853"/>
      <c r="L12" s="853"/>
      <c r="M12" s="853"/>
      <c r="N12" s="853"/>
      <c r="O12" s="853"/>
      <c r="P12" s="853"/>
      <c r="Q12" s="854"/>
      <c r="R12" s="854"/>
      <c r="S12" s="854"/>
      <c r="T12" s="854"/>
    </row>
    <row r="13" spans="2:20" s="231" customFormat="1" x14ac:dyDescent="0.2">
      <c r="B13" s="851"/>
      <c r="C13" s="617"/>
      <c r="D13" s="852"/>
      <c r="E13" s="852"/>
      <c r="F13" s="852"/>
      <c r="H13" s="853"/>
      <c r="I13" s="853"/>
      <c r="J13" s="853"/>
      <c r="K13" s="853"/>
      <c r="L13" s="853"/>
      <c r="M13" s="853"/>
      <c r="N13" s="853"/>
      <c r="O13" s="853"/>
      <c r="P13" s="853"/>
      <c r="Q13" s="854"/>
      <c r="R13" s="854"/>
      <c r="S13" s="854"/>
      <c r="T13" s="854"/>
    </row>
    <row r="14" spans="2:20" s="231" customFormat="1" x14ac:dyDescent="0.2">
      <c r="B14" s="851"/>
      <c r="C14" s="617"/>
      <c r="D14" s="852"/>
      <c r="E14" s="852"/>
      <c r="F14" s="852"/>
      <c r="H14" s="853"/>
      <c r="I14" s="853"/>
      <c r="J14" s="853"/>
      <c r="K14" s="853"/>
      <c r="L14" s="853"/>
      <c r="M14" s="853"/>
      <c r="N14" s="853"/>
      <c r="O14" s="853"/>
      <c r="P14" s="853"/>
      <c r="Q14" s="854"/>
      <c r="R14" s="854"/>
      <c r="S14" s="854"/>
      <c r="T14" s="854"/>
    </row>
    <row r="15" spans="2:20" s="231" customFormat="1" x14ac:dyDescent="0.2">
      <c r="B15" s="851"/>
      <c r="C15" s="617"/>
      <c r="D15" s="852"/>
      <c r="E15" s="852"/>
      <c r="F15" s="852"/>
      <c r="H15" s="853"/>
      <c r="I15" s="853"/>
      <c r="J15" s="853"/>
      <c r="K15" s="853"/>
      <c r="L15" s="853"/>
      <c r="M15" s="853"/>
      <c r="N15" s="853"/>
      <c r="O15" s="853"/>
      <c r="P15" s="853"/>
      <c r="Q15" s="854"/>
      <c r="R15" s="854"/>
      <c r="S15" s="854"/>
      <c r="T15" s="854"/>
    </row>
    <row r="16" spans="2:20" s="231" customFormat="1" x14ac:dyDescent="0.2">
      <c r="B16" s="851"/>
      <c r="C16" s="617"/>
      <c r="D16" s="852"/>
      <c r="E16" s="852"/>
      <c r="F16" s="852"/>
      <c r="H16" s="853"/>
      <c r="I16" s="853"/>
      <c r="J16" s="853"/>
      <c r="K16" s="853"/>
      <c r="L16" s="853"/>
      <c r="M16" s="853"/>
      <c r="N16" s="853"/>
      <c r="O16" s="853"/>
      <c r="P16" s="853"/>
      <c r="Q16" s="854"/>
      <c r="R16" s="854"/>
      <c r="S16" s="854"/>
      <c r="T16" s="854"/>
    </row>
    <row r="17" spans="2:20" s="231" customFormat="1" x14ac:dyDescent="0.2">
      <c r="B17" s="851"/>
      <c r="C17" s="617"/>
      <c r="D17" s="852"/>
      <c r="E17" s="852"/>
      <c r="F17" s="852"/>
      <c r="H17" s="853"/>
      <c r="I17" s="853"/>
      <c r="J17" s="853"/>
      <c r="K17" s="853"/>
      <c r="L17" s="853"/>
      <c r="M17" s="853"/>
      <c r="N17" s="853"/>
      <c r="O17" s="853"/>
      <c r="P17" s="853"/>
      <c r="Q17" s="854"/>
      <c r="R17" s="854"/>
      <c r="S17" s="854"/>
      <c r="T17" s="854"/>
    </row>
    <row r="18" spans="2:20" s="231" customFormat="1" x14ac:dyDescent="0.2">
      <c r="B18" s="851"/>
      <c r="C18" s="617"/>
      <c r="D18" s="852"/>
      <c r="E18" s="852"/>
      <c r="F18" s="852"/>
      <c r="H18" s="853"/>
      <c r="I18" s="853"/>
      <c r="J18" s="853"/>
      <c r="K18" s="853"/>
      <c r="L18" s="853"/>
      <c r="M18" s="853"/>
      <c r="N18" s="853"/>
      <c r="O18" s="853"/>
      <c r="P18" s="853"/>
      <c r="Q18" s="854"/>
      <c r="R18" s="854"/>
      <c r="S18" s="854"/>
      <c r="T18" s="854"/>
    </row>
    <row r="19" spans="2:20" s="231" customFormat="1" x14ac:dyDescent="0.2">
      <c r="B19" s="851"/>
      <c r="C19" s="617"/>
      <c r="D19" s="852"/>
      <c r="E19" s="852"/>
      <c r="F19" s="852"/>
      <c r="H19" s="853"/>
      <c r="I19" s="853"/>
      <c r="J19" s="853"/>
      <c r="K19" s="853"/>
      <c r="L19" s="853"/>
      <c r="M19" s="853"/>
      <c r="N19" s="853"/>
      <c r="O19" s="853"/>
      <c r="P19" s="853"/>
      <c r="Q19" s="854"/>
      <c r="R19" s="854"/>
      <c r="S19" s="854"/>
      <c r="T19" s="854"/>
    </row>
    <row r="20" spans="2:20" s="231" customFormat="1" x14ac:dyDescent="0.2">
      <c r="B20" s="851"/>
      <c r="C20" s="617"/>
      <c r="D20" s="852"/>
      <c r="E20" s="852"/>
      <c r="F20" s="852"/>
      <c r="H20" s="853"/>
      <c r="I20" s="853"/>
      <c r="J20" s="853"/>
      <c r="K20" s="853"/>
      <c r="L20" s="853"/>
      <c r="M20" s="853"/>
      <c r="N20" s="853"/>
      <c r="O20" s="853"/>
      <c r="P20" s="853"/>
      <c r="Q20" s="854"/>
      <c r="R20" s="854"/>
      <c r="S20" s="854"/>
      <c r="T20" s="854"/>
    </row>
    <row r="21" spans="2:20" s="231" customFormat="1" x14ac:dyDescent="0.2">
      <c r="B21" s="851"/>
      <c r="C21" s="617"/>
      <c r="D21" s="852"/>
      <c r="E21" s="852"/>
      <c r="F21" s="852"/>
      <c r="H21" s="853"/>
      <c r="I21" s="853"/>
      <c r="J21" s="853"/>
      <c r="K21" s="853"/>
      <c r="L21" s="853"/>
      <c r="M21" s="853"/>
      <c r="N21" s="853"/>
      <c r="O21" s="853"/>
      <c r="P21" s="853"/>
      <c r="Q21" s="854"/>
      <c r="R21" s="854"/>
      <c r="S21" s="854"/>
      <c r="T21" s="854"/>
    </row>
    <row r="22" spans="2:20" s="231" customFormat="1" x14ac:dyDescent="0.2">
      <c r="B22" s="851"/>
      <c r="C22" s="617"/>
      <c r="D22" s="852"/>
      <c r="E22" s="852"/>
      <c r="F22" s="852"/>
      <c r="H22" s="853"/>
      <c r="I22" s="853"/>
      <c r="J22" s="853"/>
      <c r="K22" s="853"/>
      <c r="L22" s="853"/>
      <c r="M22" s="853"/>
      <c r="N22" s="853"/>
      <c r="O22" s="853"/>
      <c r="P22" s="853"/>
      <c r="Q22" s="854"/>
      <c r="R22" s="854"/>
      <c r="S22" s="854"/>
      <c r="T22" s="854"/>
    </row>
    <row r="23" spans="2:20" s="231" customFormat="1" x14ac:dyDescent="0.2">
      <c r="B23" s="851"/>
      <c r="C23" s="617"/>
      <c r="D23" s="852"/>
      <c r="E23" s="852"/>
      <c r="F23" s="852"/>
      <c r="H23" s="853"/>
      <c r="I23" s="853"/>
      <c r="J23" s="853"/>
      <c r="K23" s="853"/>
      <c r="L23" s="853"/>
      <c r="M23" s="853"/>
      <c r="N23" s="853"/>
      <c r="O23" s="853"/>
      <c r="P23" s="853"/>
      <c r="Q23" s="854"/>
      <c r="R23" s="854"/>
      <c r="S23" s="854"/>
      <c r="T23" s="854"/>
    </row>
    <row r="24" spans="2:20" s="231" customFormat="1" x14ac:dyDescent="0.2">
      <c r="B24" s="851"/>
      <c r="C24" s="617"/>
      <c r="D24" s="852"/>
      <c r="E24" s="852"/>
      <c r="F24" s="852"/>
      <c r="H24" s="853"/>
      <c r="I24" s="853"/>
      <c r="J24" s="853"/>
      <c r="K24" s="853"/>
      <c r="L24" s="853"/>
      <c r="M24" s="853"/>
      <c r="N24" s="853"/>
      <c r="O24" s="853"/>
      <c r="P24" s="853"/>
      <c r="Q24" s="854"/>
      <c r="R24" s="854"/>
      <c r="S24" s="854"/>
      <c r="T24" s="854"/>
    </row>
    <row r="25" spans="2:20" s="231" customFormat="1" x14ac:dyDescent="0.2">
      <c r="B25" s="851"/>
      <c r="C25" s="617"/>
      <c r="D25" s="852"/>
      <c r="E25" s="852"/>
      <c r="F25" s="852"/>
      <c r="H25" s="853"/>
      <c r="I25" s="853"/>
      <c r="J25" s="853"/>
      <c r="K25" s="853"/>
      <c r="L25" s="853"/>
      <c r="M25" s="853"/>
      <c r="N25" s="853"/>
      <c r="O25" s="853"/>
      <c r="P25" s="853"/>
      <c r="Q25" s="854"/>
      <c r="R25" s="854"/>
      <c r="S25" s="854"/>
      <c r="T25" s="854"/>
    </row>
    <row r="26" spans="2:20" s="231" customFormat="1" x14ac:dyDescent="0.2">
      <c r="B26" s="851"/>
      <c r="C26" s="617"/>
      <c r="D26" s="852"/>
      <c r="E26" s="852"/>
      <c r="F26" s="852"/>
      <c r="H26" s="853"/>
      <c r="I26" s="853"/>
      <c r="J26" s="853"/>
      <c r="K26" s="853"/>
      <c r="L26" s="853"/>
      <c r="M26" s="853"/>
      <c r="N26" s="853"/>
      <c r="O26" s="853"/>
      <c r="P26" s="853"/>
      <c r="Q26" s="854"/>
      <c r="R26" s="854"/>
      <c r="S26" s="854"/>
      <c r="T26" s="854"/>
    </row>
    <row r="27" spans="2:20" s="231" customFormat="1" x14ac:dyDescent="0.2">
      <c r="B27" s="851"/>
      <c r="C27" s="617"/>
      <c r="D27" s="852"/>
      <c r="E27" s="852"/>
      <c r="F27" s="852"/>
      <c r="H27" s="853"/>
      <c r="I27" s="853"/>
      <c r="J27" s="853"/>
      <c r="K27" s="853"/>
      <c r="L27" s="853"/>
      <c r="M27" s="853"/>
      <c r="N27" s="853"/>
      <c r="O27" s="853"/>
      <c r="P27" s="853"/>
      <c r="Q27" s="854"/>
      <c r="R27" s="854"/>
      <c r="S27" s="854"/>
      <c r="T27" s="854"/>
    </row>
    <row r="28" spans="2:20" s="231" customFormat="1" x14ac:dyDescent="0.2">
      <c r="B28" s="851"/>
      <c r="C28" s="617"/>
      <c r="D28" s="852"/>
      <c r="E28" s="852"/>
      <c r="F28" s="852"/>
      <c r="H28" s="853"/>
      <c r="I28" s="853"/>
      <c r="J28" s="853"/>
      <c r="K28" s="853"/>
      <c r="L28" s="853"/>
      <c r="M28" s="853"/>
      <c r="N28" s="853"/>
      <c r="O28" s="853"/>
      <c r="P28" s="853"/>
      <c r="Q28" s="854"/>
      <c r="R28" s="854"/>
      <c r="S28" s="854"/>
      <c r="T28" s="854"/>
    </row>
    <row r="29" spans="2:20" s="231" customFormat="1" x14ac:dyDescent="0.2">
      <c r="B29" s="851"/>
      <c r="C29" s="617"/>
      <c r="D29" s="852"/>
      <c r="E29" s="852"/>
      <c r="F29" s="852"/>
      <c r="H29" s="853"/>
      <c r="I29" s="853"/>
      <c r="J29" s="853"/>
      <c r="K29" s="853"/>
      <c r="L29" s="853"/>
      <c r="M29" s="853"/>
      <c r="N29" s="853"/>
      <c r="O29" s="853"/>
      <c r="P29" s="853"/>
      <c r="Q29" s="854"/>
      <c r="R29" s="854"/>
      <c r="S29" s="854"/>
      <c r="T29" s="854"/>
    </row>
    <row r="30" spans="2:20" s="231" customFormat="1" x14ac:dyDescent="0.2">
      <c r="B30" s="851"/>
      <c r="C30" s="617"/>
      <c r="D30" s="852"/>
      <c r="E30" s="852"/>
      <c r="F30" s="852"/>
      <c r="H30" s="853"/>
      <c r="I30" s="853"/>
      <c r="J30" s="853"/>
      <c r="K30" s="853"/>
      <c r="L30" s="853"/>
      <c r="M30" s="853"/>
      <c r="N30" s="853"/>
      <c r="O30" s="853"/>
      <c r="P30" s="853"/>
      <c r="Q30" s="854"/>
      <c r="R30" s="854"/>
      <c r="S30" s="854"/>
      <c r="T30" s="854"/>
    </row>
    <row r="31" spans="2:20" s="231" customFormat="1" x14ac:dyDescent="0.2">
      <c r="B31" s="851"/>
      <c r="C31" s="617"/>
      <c r="D31" s="852"/>
      <c r="E31" s="852"/>
      <c r="F31" s="852"/>
      <c r="H31" s="853"/>
      <c r="I31" s="853"/>
      <c r="J31" s="853"/>
      <c r="K31" s="853"/>
      <c r="L31" s="853"/>
      <c r="M31" s="853"/>
      <c r="N31" s="853"/>
      <c r="O31" s="853"/>
      <c r="P31" s="853"/>
      <c r="Q31" s="854"/>
      <c r="R31" s="854"/>
      <c r="S31" s="854"/>
      <c r="T31" s="854"/>
    </row>
    <row r="32" spans="2:20" s="231" customFormat="1" x14ac:dyDescent="0.2">
      <c r="B32" s="851"/>
      <c r="C32" s="617"/>
      <c r="D32" s="852"/>
      <c r="E32" s="852"/>
      <c r="F32" s="852"/>
      <c r="H32" s="853"/>
      <c r="I32" s="853"/>
      <c r="J32" s="853"/>
      <c r="K32" s="853"/>
      <c r="L32" s="853"/>
      <c r="M32" s="853"/>
      <c r="N32" s="853"/>
      <c r="O32" s="853"/>
      <c r="P32" s="853"/>
      <c r="Q32" s="854"/>
      <c r="R32" s="854"/>
      <c r="S32" s="854"/>
      <c r="T32" s="854"/>
    </row>
    <row r="33" spans="2:20" s="231" customFormat="1" x14ac:dyDescent="0.2">
      <c r="B33" s="851"/>
      <c r="C33" s="617"/>
      <c r="D33" s="852"/>
      <c r="E33" s="852"/>
      <c r="F33" s="852"/>
      <c r="H33" s="853"/>
      <c r="I33" s="853"/>
      <c r="J33" s="853"/>
      <c r="K33" s="853"/>
      <c r="L33" s="853"/>
      <c r="M33" s="853"/>
      <c r="N33" s="853"/>
      <c r="O33" s="853"/>
      <c r="P33" s="853"/>
      <c r="Q33" s="854"/>
      <c r="R33" s="854"/>
      <c r="S33" s="854"/>
      <c r="T33" s="854"/>
    </row>
    <row r="34" spans="2:20" s="231" customFormat="1" x14ac:dyDescent="0.2">
      <c r="B34" s="851"/>
      <c r="C34" s="617"/>
      <c r="D34" s="852"/>
      <c r="E34" s="852"/>
      <c r="F34" s="852"/>
      <c r="H34" s="853"/>
      <c r="I34" s="853"/>
      <c r="J34" s="853"/>
      <c r="K34" s="853"/>
      <c r="L34" s="853"/>
      <c r="M34" s="853"/>
      <c r="N34" s="853"/>
      <c r="O34" s="853"/>
      <c r="P34" s="853"/>
      <c r="Q34" s="854"/>
      <c r="R34" s="854"/>
      <c r="S34" s="854"/>
      <c r="T34" s="854"/>
    </row>
    <row r="35" spans="2:20" s="231" customFormat="1" x14ac:dyDescent="0.2">
      <c r="B35" s="851"/>
      <c r="C35" s="617"/>
      <c r="D35" s="852"/>
      <c r="E35" s="852"/>
      <c r="F35" s="852"/>
      <c r="H35" s="853"/>
      <c r="I35" s="853"/>
      <c r="J35" s="853"/>
      <c r="K35" s="853"/>
      <c r="L35" s="853"/>
      <c r="M35" s="853"/>
      <c r="N35" s="853"/>
      <c r="O35" s="853"/>
      <c r="P35" s="853"/>
      <c r="Q35" s="854"/>
      <c r="R35" s="854"/>
      <c r="S35" s="854"/>
      <c r="T35" s="854"/>
    </row>
    <row r="36" spans="2:20" s="231" customFormat="1" x14ac:dyDescent="0.2">
      <c r="B36" s="851"/>
      <c r="C36" s="617"/>
      <c r="D36" s="185"/>
      <c r="E36" s="185"/>
      <c r="F36" s="855"/>
      <c r="H36" s="853"/>
      <c r="I36" s="853"/>
      <c r="J36" s="853"/>
      <c r="K36" s="853"/>
      <c r="L36" s="853"/>
      <c r="M36" s="853"/>
      <c r="N36" s="853"/>
      <c r="O36" s="853"/>
      <c r="P36" s="853"/>
      <c r="Q36" s="854"/>
      <c r="R36" s="854"/>
      <c r="S36" s="854"/>
      <c r="T36" s="854"/>
    </row>
    <row r="37" spans="2:20" s="231" customFormat="1" x14ac:dyDescent="0.2">
      <c r="B37" s="851"/>
      <c r="C37" s="617"/>
      <c r="D37" s="185"/>
      <c r="E37" s="185"/>
      <c r="F37" s="855"/>
      <c r="H37" s="853"/>
      <c r="I37" s="853"/>
      <c r="J37" s="853"/>
      <c r="K37" s="853"/>
      <c r="L37" s="853"/>
      <c r="M37" s="853"/>
      <c r="N37" s="853"/>
      <c r="O37" s="853"/>
      <c r="P37" s="853"/>
      <c r="Q37" s="854"/>
      <c r="R37" s="854"/>
      <c r="S37" s="854"/>
      <c r="T37" s="854"/>
    </row>
    <row r="38" spans="2:20" s="231" customFormat="1" x14ac:dyDescent="0.2">
      <c r="B38" s="851"/>
      <c r="C38" s="617"/>
      <c r="D38" s="185"/>
      <c r="E38" s="185"/>
      <c r="F38" s="855"/>
      <c r="H38" s="853"/>
      <c r="I38" s="853"/>
      <c r="J38" s="853"/>
      <c r="K38" s="853"/>
      <c r="L38" s="853"/>
      <c r="M38" s="853"/>
      <c r="N38" s="853"/>
      <c r="O38" s="853"/>
      <c r="P38" s="853"/>
      <c r="Q38" s="854"/>
      <c r="R38" s="854"/>
      <c r="S38" s="854"/>
      <c r="T38" s="854"/>
    </row>
    <row r="39" spans="2:20" s="231" customFormat="1" x14ac:dyDescent="0.2">
      <c r="B39" s="851"/>
      <c r="C39" s="617"/>
      <c r="D39" s="185"/>
      <c r="E39" s="185"/>
      <c r="F39" s="855"/>
      <c r="H39" s="853"/>
      <c r="I39" s="853"/>
      <c r="J39" s="853"/>
      <c r="K39" s="853"/>
      <c r="L39" s="853"/>
      <c r="M39" s="853"/>
      <c r="N39" s="853"/>
      <c r="O39" s="853"/>
      <c r="P39" s="853"/>
      <c r="Q39" s="854"/>
      <c r="R39" s="854"/>
      <c r="S39" s="854"/>
      <c r="T39" s="854"/>
    </row>
    <row r="40" spans="2:20" s="231" customFormat="1" x14ac:dyDescent="0.2">
      <c r="B40" s="851"/>
      <c r="C40" s="617"/>
      <c r="D40" s="185"/>
      <c r="E40" s="185"/>
      <c r="F40" s="855"/>
      <c r="H40" s="853"/>
      <c r="I40" s="853"/>
      <c r="J40" s="853"/>
      <c r="K40" s="853"/>
      <c r="L40" s="853"/>
      <c r="M40" s="853"/>
      <c r="N40" s="853"/>
      <c r="O40" s="853"/>
      <c r="P40" s="853"/>
      <c r="Q40" s="854"/>
      <c r="R40" s="854"/>
      <c r="S40" s="854"/>
      <c r="T40" s="854"/>
    </row>
    <row r="41" spans="2:20" s="231" customFormat="1" x14ac:dyDescent="0.2">
      <c r="B41" s="851"/>
      <c r="C41" s="617"/>
      <c r="D41" s="185"/>
      <c r="E41" s="185"/>
      <c r="F41" s="855"/>
      <c r="H41" s="853"/>
      <c r="I41" s="853"/>
      <c r="J41" s="853"/>
      <c r="K41" s="853"/>
      <c r="L41" s="853"/>
      <c r="M41" s="853"/>
      <c r="N41" s="853"/>
      <c r="O41" s="853"/>
      <c r="P41" s="853"/>
      <c r="Q41" s="854"/>
      <c r="R41" s="854"/>
      <c r="S41" s="854"/>
      <c r="T41" s="854"/>
    </row>
    <row r="42" spans="2:20" s="231" customFormat="1" x14ac:dyDescent="0.2">
      <c r="B42" s="851"/>
      <c r="C42" s="617"/>
      <c r="D42" s="185"/>
      <c r="E42" s="185"/>
      <c r="F42" s="855"/>
      <c r="H42" s="853"/>
      <c r="I42" s="853"/>
      <c r="J42" s="853"/>
      <c r="K42" s="853"/>
      <c r="L42" s="853"/>
      <c r="M42" s="853"/>
      <c r="N42" s="853"/>
      <c r="O42" s="853"/>
      <c r="P42" s="853"/>
      <c r="Q42" s="854"/>
      <c r="R42" s="854"/>
      <c r="S42" s="854"/>
      <c r="T42" s="854"/>
    </row>
    <row r="43" spans="2:20" s="231" customFormat="1" x14ac:dyDescent="0.2">
      <c r="B43" s="851"/>
      <c r="C43" s="617"/>
      <c r="D43" s="185"/>
      <c r="E43" s="185"/>
      <c r="F43" s="855"/>
      <c r="H43" s="853"/>
      <c r="I43" s="853"/>
      <c r="J43" s="853"/>
      <c r="K43" s="853"/>
      <c r="L43" s="853"/>
      <c r="M43" s="853"/>
      <c r="N43" s="853"/>
      <c r="O43" s="853"/>
      <c r="P43" s="853"/>
      <c r="Q43" s="854"/>
      <c r="R43" s="854"/>
      <c r="S43" s="854"/>
      <c r="T43" s="854"/>
    </row>
    <row r="44" spans="2:20" s="231" customFormat="1" x14ac:dyDescent="0.2">
      <c r="B44" s="851"/>
      <c r="C44" s="617"/>
      <c r="D44" s="185"/>
      <c r="E44" s="185"/>
      <c r="F44" s="855"/>
      <c r="H44" s="853"/>
      <c r="I44" s="853"/>
      <c r="J44" s="853"/>
      <c r="K44" s="853"/>
      <c r="L44" s="853"/>
      <c r="M44" s="853"/>
      <c r="N44" s="853"/>
      <c r="O44" s="853"/>
      <c r="P44" s="853"/>
      <c r="Q44" s="854"/>
      <c r="R44" s="854"/>
      <c r="S44" s="854"/>
      <c r="T44" s="854"/>
    </row>
    <row r="45" spans="2:20" s="231" customFormat="1" x14ac:dyDescent="0.2">
      <c r="B45" s="851"/>
      <c r="C45" s="617"/>
      <c r="D45" s="185"/>
      <c r="E45" s="185"/>
      <c r="F45" s="855"/>
      <c r="H45" s="853"/>
      <c r="I45" s="853"/>
      <c r="J45" s="853"/>
      <c r="K45" s="853"/>
      <c r="L45" s="853"/>
      <c r="M45" s="853"/>
      <c r="N45" s="853"/>
      <c r="O45" s="853"/>
      <c r="P45" s="853"/>
      <c r="Q45" s="854"/>
      <c r="R45" s="854"/>
      <c r="S45" s="854"/>
      <c r="T45" s="854"/>
    </row>
    <row r="46" spans="2:20" s="231" customFormat="1" x14ac:dyDescent="0.2">
      <c r="B46" s="851"/>
      <c r="C46" s="617"/>
      <c r="D46" s="185"/>
      <c r="E46" s="185"/>
      <c r="F46" s="855"/>
      <c r="H46" s="853"/>
      <c r="I46" s="853"/>
      <c r="J46" s="853"/>
      <c r="K46" s="853"/>
      <c r="L46" s="853"/>
      <c r="M46" s="853"/>
      <c r="N46" s="853"/>
      <c r="O46" s="853"/>
      <c r="P46" s="853"/>
      <c r="Q46" s="854"/>
      <c r="R46" s="854"/>
      <c r="S46" s="854"/>
      <c r="T46" s="854"/>
    </row>
    <row r="47" spans="2:20" s="231" customFormat="1" x14ac:dyDescent="0.2">
      <c r="B47" s="851"/>
      <c r="C47" s="617"/>
      <c r="D47" s="185"/>
      <c r="E47" s="185"/>
      <c r="F47" s="855"/>
      <c r="H47" s="853"/>
      <c r="I47" s="853"/>
      <c r="J47" s="853"/>
      <c r="K47" s="853"/>
      <c r="L47" s="853"/>
      <c r="M47" s="853"/>
      <c r="N47" s="853"/>
      <c r="O47" s="853"/>
      <c r="P47" s="853"/>
      <c r="Q47" s="854"/>
      <c r="R47" s="854"/>
      <c r="S47" s="854"/>
      <c r="T47" s="854"/>
    </row>
    <row r="48" spans="2:20" s="231" customFormat="1" x14ac:dyDescent="0.2">
      <c r="B48" s="851"/>
      <c r="C48" s="617"/>
      <c r="D48" s="185"/>
      <c r="E48" s="185"/>
      <c r="F48" s="855"/>
      <c r="H48" s="853"/>
      <c r="I48" s="853"/>
      <c r="J48" s="853"/>
      <c r="K48" s="853"/>
      <c r="L48" s="853"/>
      <c r="M48" s="853"/>
      <c r="N48" s="853"/>
      <c r="O48" s="853"/>
      <c r="P48" s="853"/>
      <c r="Q48" s="854"/>
      <c r="R48" s="854"/>
      <c r="S48" s="854"/>
      <c r="T48" s="854"/>
    </row>
    <row r="49" spans="2:20" s="231" customFormat="1" x14ac:dyDescent="0.2">
      <c r="B49" s="851"/>
      <c r="C49" s="617"/>
      <c r="D49" s="185"/>
      <c r="E49" s="185"/>
      <c r="F49" s="855"/>
      <c r="H49" s="853"/>
      <c r="I49" s="853"/>
      <c r="J49" s="853"/>
      <c r="K49" s="853"/>
      <c r="L49" s="853"/>
      <c r="M49" s="853"/>
      <c r="N49" s="853"/>
      <c r="O49" s="853"/>
      <c r="P49" s="853"/>
      <c r="Q49" s="854"/>
      <c r="R49" s="854"/>
      <c r="S49" s="854"/>
      <c r="T49" s="854"/>
    </row>
    <row r="50" spans="2:20" s="231" customFormat="1" x14ac:dyDescent="0.2">
      <c r="B50" s="851"/>
      <c r="C50" s="617"/>
      <c r="D50" s="185"/>
      <c r="E50" s="185"/>
      <c r="F50" s="855"/>
      <c r="H50" s="853"/>
      <c r="I50" s="853"/>
      <c r="J50" s="853"/>
      <c r="K50" s="853"/>
      <c r="L50" s="853"/>
      <c r="M50" s="853"/>
      <c r="N50" s="853"/>
      <c r="O50" s="853"/>
      <c r="P50" s="853"/>
      <c r="Q50" s="854"/>
      <c r="R50" s="854"/>
      <c r="S50" s="854"/>
      <c r="T50" s="854"/>
    </row>
    <row r="51" spans="2:20" s="231" customFormat="1" x14ac:dyDescent="0.2">
      <c r="B51" s="617"/>
      <c r="C51" s="617"/>
      <c r="D51" s="185"/>
      <c r="E51" s="185"/>
      <c r="F51" s="185"/>
      <c r="H51" s="853"/>
      <c r="I51" s="853"/>
      <c r="J51" s="853"/>
      <c r="K51" s="853"/>
      <c r="L51" s="853"/>
      <c r="M51" s="853"/>
      <c r="N51" s="853"/>
      <c r="O51" s="853"/>
      <c r="P51" s="853"/>
      <c r="Q51" s="854"/>
      <c r="R51" s="854"/>
      <c r="S51" s="854"/>
      <c r="T51" s="854"/>
    </row>
  </sheetData>
  <mergeCells count="3">
    <mergeCell ref="B1:P1"/>
    <mergeCell ref="C3:D3"/>
    <mergeCell ref="B4:D4"/>
  </mergeCells>
  <pageMargins left="0.78740157480314965" right="0.59055118110236227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8"/>
  <sheetViews>
    <sheetView topLeftCell="A7" zoomScaleNormal="100" workbookViewId="0">
      <selection activeCell="V19" sqref="V19"/>
    </sheetView>
  </sheetViews>
  <sheetFormatPr defaultRowHeight="18.75" x14ac:dyDescent="0.3"/>
  <cols>
    <col min="1" max="1" width="1.25" style="1" customWidth="1"/>
    <col min="2" max="2" width="9" style="1" hidden="1" customWidth="1"/>
    <col min="3" max="3" width="4" style="1" customWidth="1"/>
    <col min="4" max="4" width="37.625" style="1" customWidth="1"/>
    <col min="5" max="5" width="9.5" style="1" customWidth="1"/>
    <col min="6" max="6" width="11.5" style="1" hidden="1" customWidth="1"/>
    <col min="7" max="7" width="13.75" style="1" customWidth="1"/>
    <col min="8" max="8" width="8.125" style="1" hidden="1" customWidth="1"/>
    <col min="9" max="9" width="9" style="1" hidden="1" customWidth="1"/>
    <col min="10" max="10" width="9" style="378" hidden="1" customWidth="1"/>
    <col min="11" max="11" width="8.25" style="378" hidden="1" customWidth="1"/>
    <col min="12" max="13" width="9" style="378" hidden="1" customWidth="1"/>
    <col min="14" max="14" width="8.25" style="378" hidden="1" customWidth="1"/>
    <col min="15" max="15" width="10.875" style="378" hidden="1" customWidth="1"/>
    <col min="16" max="16" width="11" style="1" customWidth="1"/>
    <col min="17" max="17" width="9" style="1"/>
    <col min="18" max="18" width="17.125" style="1" customWidth="1"/>
    <col min="19" max="16384" width="9" style="1"/>
  </cols>
  <sheetData>
    <row r="1" spans="1:17" ht="9.75" customHeight="1" thickBot="1" x14ac:dyDescent="0.35">
      <c r="B1" s="5"/>
      <c r="C1" s="5"/>
      <c r="D1" s="6"/>
      <c r="E1" s="3"/>
      <c r="F1" s="8"/>
      <c r="G1" s="4"/>
      <c r="H1" s="79"/>
      <c r="I1" s="92"/>
      <c r="J1" s="92"/>
      <c r="K1" s="92"/>
      <c r="L1" s="92"/>
      <c r="M1" s="92"/>
      <c r="N1" s="92"/>
      <c r="O1" s="92"/>
    </row>
    <row r="2" spans="1:17" s="235" customFormat="1" ht="20.25" thickTop="1" thickBot="1" x14ac:dyDescent="0.35">
      <c r="B2" s="236"/>
      <c r="C2" s="237"/>
      <c r="D2" s="237"/>
      <c r="E2" s="237"/>
      <c r="F2" s="237"/>
      <c r="G2" s="1652" t="s">
        <v>1507</v>
      </c>
      <c r="H2" s="1653"/>
      <c r="I2" s="1653"/>
      <c r="J2" s="1653"/>
      <c r="K2" s="1653"/>
      <c r="L2" s="1653"/>
      <c r="M2" s="1653"/>
      <c r="N2" s="1653"/>
      <c r="O2" s="1653"/>
      <c r="P2" s="1654"/>
    </row>
    <row r="3" spans="1:17" s="235" customFormat="1" ht="19.5" thickTop="1" x14ac:dyDescent="0.3">
      <c r="B3" s="238"/>
      <c r="C3" s="1712" t="s">
        <v>454</v>
      </c>
      <c r="D3" s="1712"/>
      <c r="E3" s="1712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7" x14ac:dyDescent="0.3">
      <c r="B4" s="238"/>
      <c r="C4" s="237" t="s">
        <v>459</v>
      </c>
      <c r="D4" s="237"/>
      <c r="E4" s="237"/>
      <c r="F4" s="240"/>
      <c r="G4" s="241"/>
      <c r="H4" s="242"/>
      <c r="I4" s="240"/>
      <c r="J4" s="240"/>
      <c r="K4" s="240"/>
      <c r="L4" s="240"/>
      <c r="M4" s="240"/>
      <c r="N4" s="240"/>
      <c r="O4" s="240"/>
    </row>
    <row r="5" spans="1:17" s="235" customFormat="1" x14ac:dyDescent="0.3">
      <c r="B5" s="238"/>
      <c r="C5" s="1712" t="s">
        <v>145</v>
      </c>
      <c r="D5" s="1712"/>
      <c r="E5" s="1712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1:17" x14ac:dyDescent="0.3">
      <c r="B6" s="244"/>
      <c r="C6" s="1713" t="s">
        <v>144</v>
      </c>
      <c r="D6" s="1713"/>
      <c r="E6" s="1713"/>
      <c r="F6" s="240"/>
      <c r="G6" s="241"/>
      <c r="H6" s="242"/>
      <c r="I6" s="240"/>
      <c r="J6" s="240"/>
      <c r="K6" s="240"/>
      <c r="L6" s="240"/>
      <c r="M6" s="240"/>
      <c r="N6" s="240"/>
      <c r="O6" s="240"/>
    </row>
    <row r="7" spans="1:17" x14ac:dyDescent="0.3">
      <c r="B7" s="244"/>
      <c r="C7" s="153" t="s">
        <v>157</v>
      </c>
      <c r="D7" s="153"/>
      <c r="E7" s="153"/>
      <c r="F7" s="240"/>
      <c r="G7" s="241"/>
      <c r="H7" s="242"/>
      <c r="I7" s="240"/>
      <c r="J7" s="240"/>
      <c r="K7" s="240"/>
      <c r="L7" s="240"/>
      <c r="M7" s="240"/>
      <c r="N7" s="240"/>
      <c r="O7" s="240"/>
      <c r="Q7" s="211"/>
    </row>
    <row r="8" spans="1:17" s="235" customFormat="1" x14ac:dyDescent="0.3">
      <c r="B8" s="244"/>
      <c r="C8" s="1711" t="s">
        <v>158</v>
      </c>
      <c r="D8" s="1711"/>
      <c r="E8" s="1711"/>
      <c r="F8" s="188"/>
      <c r="G8" s="188"/>
      <c r="H8" s="188"/>
      <c r="I8" s="188"/>
      <c r="J8" s="188"/>
      <c r="K8" s="188"/>
      <c r="L8" s="188"/>
      <c r="M8" s="188"/>
      <c r="N8" s="188"/>
      <c r="O8" s="188"/>
    </row>
    <row r="9" spans="1:17" x14ac:dyDescent="0.3">
      <c r="B9" s="244"/>
      <c r="C9" s="1711" t="s">
        <v>159</v>
      </c>
      <c r="D9" s="1711"/>
      <c r="E9" s="1711"/>
      <c r="F9" s="240"/>
      <c r="G9" s="241"/>
      <c r="H9" s="242"/>
      <c r="I9" s="240"/>
      <c r="J9" s="240"/>
      <c r="K9" s="240"/>
      <c r="L9" s="240"/>
      <c r="M9" s="240"/>
      <c r="N9" s="240"/>
      <c r="O9" s="240"/>
    </row>
    <row r="10" spans="1:17" s="235" customFormat="1" x14ac:dyDescent="0.3">
      <c r="B10" s="244"/>
      <c r="C10" s="1711" t="s">
        <v>160</v>
      </c>
      <c r="D10" s="1711"/>
      <c r="E10" s="1711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1:17" s="175" customFormat="1" x14ac:dyDescent="0.3">
      <c r="B11" s="238"/>
      <c r="C11" s="1702" t="s">
        <v>136</v>
      </c>
      <c r="D11" s="1702"/>
      <c r="E11" s="1702"/>
      <c r="F11" s="240"/>
      <c r="G11" s="241"/>
      <c r="H11" s="246"/>
      <c r="I11" s="240"/>
      <c r="J11" s="240"/>
      <c r="K11" s="240"/>
      <c r="L11" s="240"/>
      <c r="M11" s="240"/>
      <c r="N11" s="240"/>
      <c r="O11" s="240"/>
    </row>
    <row r="12" spans="1:17" ht="12.75" customHeight="1" x14ac:dyDescent="0.3">
      <c r="B12" s="244"/>
      <c r="C12" s="398"/>
      <c r="D12" s="246"/>
      <c r="E12" s="240"/>
      <c r="F12" s="241"/>
      <c r="G12" s="242"/>
      <c r="H12" s="244"/>
      <c r="I12" s="244"/>
      <c r="J12" s="244"/>
      <c r="K12" s="244"/>
      <c r="L12" s="244"/>
      <c r="M12" s="244"/>
      <c r="N12" s="244"/>
      <c r="O12" s="244"/>
    </row>
    <row r="13" spans="1:17" s="235" customFormat="1" ht="37.5" x14ac:dyDescent="0.25">
      <c r="B13" s="367" t="s">
        <v>38</v>
      </c>
      <c r="C13" s="1660" t="s">
        <v>40</v>
      </c>
      <c r="D13" s="1662"/>
      <c r="E13" s="249" t="s">
        <v>36</v>
      </c>
      <c r="F13" s="249" t="s">
        <v>39</v>
      </c>
      <c r="G13" s="399" t="s">
        <v>9</v>
      </c>
      <c r="H13" s="251" t="s">
        <v>10</v>
      </c>
      <c r="I13" s="252" t="s">
        <v>11</v>
      </c>
      <c r="J13" s="252" t="s">
        <v>12</v>
      </c>
      <c r="K13" s="252" t="s">
        <v>13</v>
      </c>
      <c r="L13" s="252" t="s">
        <v>14</v>
      </c>
      <c r="M13" s="252" t="s">
        <v>168</v>
      </c>
      <c r="N13" s="252" t="s">
        <v>18</v>
      </c>
      <c r="O13" s="252" t="s">
        <v>423</v>
      </c>
      <c r="P13" s="251" t="s">
        <v>113</v>
      </c>
      <c r="Q13" s="400"/>
    </row>
    <row r="14" spans="1:17" s="854" customFormat="1" x14ac:dyDescent="0.2">
      <c r="A14" s="1604"/>
      <c r="B14" s="1714" t="s">
        <v>222</v>
      </c>
      <c r="C14" s="1715"/>
      <c r="D14" s="1716"/>
      <c r="E14" s="401"/>
      <c r="F14" s="402"/>
      <c r="G14" s="403"/>
      <c r="H14" s="1046">
        <f>SUM(H15:H19)</f>
        <v>0</v>
      </c>
      <c r="I14" s="1046">
        <f t="shared" ref="I14:O14" si="0">SUM(I15:I19)</f>
        <v>0</v>
      </c>
      <c r="J14" s="1046">
        <f>SUM(J15:J19)</f>
        <v>160000</v>
      </c>
      <c r="K14" s="1046">
        <f t="shared" si="0"/>
        <v>190000</v>
      </c>
      <c r="L14" s="1046">
        <f t="shared" si="0"/>
        <v>0</v>
      </c>
      <c r="M14" s="1046">
        <f t="shared" si="0"/>
        <v>0</v>
      </c>
      <c r="N14" s="1046">
        <f t="shared" si="0"/>
        <v>0</v>
      </c>
      <c r="O14" s="1046">
        <f t="shared" si="0"/>
        <v>0</v>
      </c>
      <c r="P14" s="1046">
        <f>SUM(H14:O14)</f>
        <v>350000</v>
      </c>
    </row>
    <row r="15" spans="1:17" s="854" customFormat="1" ht="40.5" customHeight="1" x14ac:dyDescent="0.2">
      <c r="B15" s="404" t="s">
        <v>1103</v>
      </c>
      <c r="C15" s="405" t="s">
        <v>37</v>
      </c>
      <c r="D15" s="372" t="s">
        <v>1104</v>
      </c>
      <c r="E15" s="406">
        <v>1</v>
      </c>
      <c r="F15" s="1050" t="s">
        <v>173</v>
      </c>
      <c r="G15" s="333" t="s">
        <v>486</v>
      </c>
      <c r="H15" s="1051"/>
      <c r="I15" s="407"/>
      <c r="J15" s="407"/>
      <c r="K15" s="407">
        <v>120000</v>
      </c>
      <c r="L15" s="407"/>
      <c r="M15" s="407"/>
      <c r="N15" s="407"/>
      <c r="O15" s="407"/>
      <c r="P15" s="408">
        <f>SUM(H15:O15)</f>
        <v>120000</v>
      </c>
    </row>
    <row r="16" spans="1:17" s="854" customFormat="1" ht="41.25" customHeight="1" x14ac:dyDescent="0.2">
      <c r="B16" s="409"/>
      <c r="C16" s="410" t="s">
        <v>50</v>
      </c>
      <c r="D16" s="411" t="s">
        <v>1105</v>
      </c>
      <c r="E16" s="412">
        <v>8</v>
      </c>
      <c r="F16" s="1052" t="s">
        <v>173</v>
      </c>
      <c r="G16" s="334" t="s">
        <v>486</v>
      </c>
      <c r="H16" s="1053"/>
      <c r="I16" s="375"/>
      <c r="J16" s="375">
        <v>100000</v>
      </c>
      <c r="K16" s="375"/>
      <c r="L16" s="375"/>
      <c r="M16" s="375"/>
      <c r="N16" s="375"/>
      <c r="O16" s="375"/>
      <c r="P16" s="413">
        <f t="shared" ref="P16:P19" si="1">SUM(H16:O16)</f>
        <v>100000</v>
      </c>
    </row>
    <row r="17" spans="2:21" s="854" customFormat="1" ht="37.5" customHeight="1" x14ac:dyDescent="0.2">
      <c r="B17" s="409"/>
      <c r="C17" s="410" t="s">
        <v>51</v>
      </c>
      <c r="D17" s="411" t="s">
        <v>1106</v>
      </c>
      <c r="E17" s="412">
        <v>6</v>
      </c>
      <c r="F17" s="1052" t="s">
        <v>173</v>
      </c>
      <c r="G17" s="334" t="s">
        <v>486</v>
      </c>
      <c r="H17" s="1053"/>
      <c r="I17" s="375"/>
      <c r="J17" s="375">
        <v>30000</v>
      </c>
      <c r="K17" s="375">
        <v>20000</v>
      </c>
      <c r="L17" s="375"/>
      <c r="M17" s="375"/>
      <c r="N17" s="375"/>
      <c r="O17" s="375"/>
      <c r="P17" s="413">
        <f t="shared" si="1"/>
        <v>50000</v>
      </c>
    </row>
    <row r="18" spans="2:21" s="854" customFormat="1" ht="40.5" customHeight="1" x14ac:dyDescent="0.2">
      <c r="B18" s="409"/>
      <c r="C18" s="410" t="s">
        <v>52</v>
      </c>
      <c r="D18" s="411" t="s">
        <v>424</v>
      </c>
      <c r="E18" s="412">
        <v>1</v>
      </c>
      <c r="F18" s="1052" t="s">
        <v>173</v>
      </c>
      <c r="G18" s="412" t="s">
        <v>1506</v>
      </c>
      <c r="H18" s="1053"/>
      <c r="I18" s="375"/>
      <c r="J18" s="375">
        <v>30000</v>
      </c>
      <c r="K18" s="375">
        <v>20000</v>
      </c>
      <c r="L18" s="375"/>
      <c r="M18" s="375"/>
      <c r="N18" s="375"/>
      <c r="O18" s="375"/>
      <c r="P18" s="413">
        <f t="shared" si="1"/>
        <v>50000</v>
      </c>
    </row>
    <row r="19" spans="2:21" s="854" customFormat="1" ht="35.25" customHeight="1" x14ac:dyDescent="0.2">
      <c r="B19" s="414"/>
      <c r="C19" s="415" t="s">
        <v>53</v>
      </c>
      <c r="D19" s="373" t="s">
        <v>1108</v>
      </c>
      <c r="E19" s="470" t="s">
        <v>49</v>
      </c>
      <c r="F19" s="1048" t="s">
        <v>173</v>
      </c>
      <c r="G19" s="470" t="s">
        <v>1109</v>
      </c>
      <c r="H19" s="1049"/>
      <c r="I19" s="416"/>
      <c r="J19" s="416"/>
      <c r="K19" s="416">
        <v>30000</v>
      </c>
      <c r="L19" s="416"/>
      <c r="M19" s="416"/>
      <c r="N19" s="416"/>
      <c r="O19" s="416"/>
      <c r="P19" s="417">
        <f t="shared" si="1"/>
        <v>30000</v>
      </c>
    </row>
    <row r="21" spans="2:21" s="175" customFormat="1" x14ac:dyDescent="0.3">
      <c r="B21" s="236"/>
      <c r="C21" s="236" t="s">
        <v>146</v>
      </c>
      <c r="D21" s="281"/>
      <c r="E21" s="282"/>
      <c r="F21" s="240"/>
      <c r="G21" s="241"/>
      <c r="H21" s="283"/>
      <c r="I21" s="284"/>
      <c r="J21" s="284"/>
      <c r="K21" s="284"/>
      <c r="L21" s="284"/>
      <c r="M21" s="284"/>
      <c r="N21" s="284"/>
      <c r="O21" s="284"/>
      <c r="P21" s="285"/>
      <c r="U21" s="1054"/>
    </row>
    <row r="22" spans="2:21" x14ac:dyDescent="0.3">
      <c r="B22" s="5"/>
      <c r="C22" s="1649" t="s">
        <v>147</v>
      </c>
      <c r="D22" s="1650"/>
      <c r="E22" s="286" t="s">
        <v>113</v>
      </c>
      <c r="F22" s="286"/>
      <c r="G22" s="287" t="s">
        <v>148</v>
      </c>
      <c r="H22" s="286"/>
      <c r="I22" s="286"/>
      <c r="J22" s="286"/>
      <c r="K22" s="286"/>
      <c r="L22" s="286"/>
      <c r="M22" s="286"/>
      <c r="N22" s="286" t="s">
        <v>149</v>
      </c>
      <c r="O22" s="418" t="s">
        <v>149</v>
      </c>
      <c r="P22" s="418" t="s">
        <v>149</v>
      </c>
    </row>
    <row r="23" spans="2:21" x14ac:dyDescent="0.3">
      <c r="B23" s="5"/>
      <c r="C23" s="1657" t="s">
        <v>153</v>
      </c>
      <c r="D23" s="1658"/>
      <c r="E23" s="290"/>
      <c r="F23" s="290"/>
      <c r="G23" s="291"/>
      <c r="H23" s="290"/>
      <c r="I23" s="290"/>
      <c r="J23" s="290"/>
      <c r="K23" s="290"/>
      <c r="L23" s="290"/>
      <c r="M23" s="1"/>
      <c r="N23" s="292"/>
      <c r="O23" s="419"/>
      <c r="P23" s="212"/>
    </row>
    <row r="24" spans="2:21" x14ac:dyDescent="0.3">
      <c r="B24" s="5"/>
      <c r="C24" s="293"/>
      <c r="D24" s="3" t="s">
        <v>152</v>
      </c>
      <c r="E24" s="290">
        <f>K14</f>
        <v>190000</v>
      </c>
      <c r="F24" s="290"/>
      <c r="G24" s="291"/>
      <c r="H24" s="290"/>
      <c r="I24" s="290"/>
      <c r="J24" s="290"/>
      <c r="K24" s="290"/>
      <c r="L24" s="290"/>
      <c r="M24" s="1"/>
      <c r="N24" s="292"/>
      <c r="O24" s="212"/>
      <c r="P24" s="212"/>
    </row>
    <row r="25" spans="2:21" x14ac:dyDescent="0.3">
      <c r="B25" s="5"/>
      <c r="C25" s="293"/>
      <c r="D25" s="3" t="s">
        <v>151</v>
      </c>
      <c r="E25" s="290">
        <f>J14</f>
        <v>160000</v>
      </c>
      <c r="F25" s="290"/>
      <c r="G25" s="291"/>
      <c r="H25" s="290"/>
      <c r="I25" s="290"/>
      <c r="J25" s="290"/>
      <c r="K25" s="290"/>
      <c r="L25" s="290"/>
      <c r="M25" s="1"/>
      <c r="N25" s="292"/>
      <c r="O25" s="212"/>
      <c r="P25" s="212"/>
    </row>
    <row r="26" spans="2:21" x14ac:dyDescent="0.3">
      <c r="B26" s="5"/>
      <c r="C26" s="1663" t="s">
        <v>122</v>
      </c>
      <c r="D26" s="1663"/>
      <c r="E26" s="305">
        <f>SUM(E24:E25)</f>
        <v>350000</v>
      </c>
      <c r="F26" s="305"/>
      <c r="G26" s="305">
        <v>250000</v>
      </c>
      <c r="H26" s="305"/>
      <c r="I26" s="305"/>
      <c r="J26" s="305"/>
      <c r="K26" s="305"/>
      <c r="L26" s="305"/>
      <c r="M26" s="305"/>
      <c r="N26" s="305"/>
      <c r="O26" s="305"/>
      <c r="P26" s="305">
        <f>SUM(E26-G26)</f>
        <v>100000</v>
      </c>
    </row>
    <row r="27" spans="2:21" ht="9" customHeight="1" x14ac:dyDescent="0.3">
      <c r="B27" s="5"/>
      <c r="C27" s="5"/>
      <c r="D27" s="83"/>
      <c r="E27" s="3"/>
      <c r="F27" s="8"/>
      <c r="G27" s="4"/>
      <c r="H27" s="79"/>
      <c r="I27" s="92"/>
      <c r="J27" s="92"/>
      <c r="K27" s="92"/>
      <c r="L27" s="92"/>
      <c r="M27" s="92"/>
      <c r="N27" s="92"/>
      <c r="O27" s="92"/>
      <c r="P27" s="92"/>
    </row>
    <row r="28" spans="2:21" s="175" customFormat="1" x14ac:dyDescent="0.3">
      <c r="B28" s="236"/>
      <c r="C28" s="236" t="s">
        <v>1508</v>
      </c>
      <c r="D28" s="307"/>
      <c r="E28" s="282"/>
      <c r="F28" s="240"/>
      <c r="G28" s="241"/>
      <c r="H28" s="283"/>
      <c r="I28" s="284"/>
      <c r="J28" s="284"/>
      <c r="K28" s="284"/>
      <c r="L28" s="284"/>
      <c r="M28" s="284"/>
      <c r="N28" s="284"/>
      <c r="O28" s="284"/>
      <c r="P28" s="284"/>
    </row>
  </sheetData>
  <mergeCells count="13">
    <mergeCell ref="G2:P2"/>
    <mergeCell ref="C23:D23"/>
    <mergeCell ref="C26:D26"/>
    <mergeCell ref="C10:E10"/>
    <mergeCell ref="C11:E11"/>
    <mergeCell ref="C22:D22"/>
    <mergeCell ref="C3:E3"/>
    <mergeCell ref="C5:E5"/>
    <mergeCell ref="C6:E6"/>
    <mergeCell ref="C8:E8"/>
    <mergeCell ref="C9:E9"/>
    <mergeCell ref="C13:D13"/>
    <mergeCell ref="B14:D1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C21:G21"/>
  <sheetViews>
    <sheetView workbookViewId="0">
      <selection activeCell="H34" sqref="H34"/>
    </sheetView>
  </sheetViews>
  <sheetFormatPr defaultRowHeight="14.25" x14ac:dyDescent="0.2"/>
  <sheetData>
    <row r="21" spans="3:7" s="116" customFormat="1" ht="36" x14ac:dyDescent="0.55000000000000004">
      <c r="C21" s="1641" t="s">
        <v>81</v>
      </c>
      <c r="D21" s="1641"/>
      <c r="E21" s="1641"/>
      <c r="F21" s="1641"/>
      <c r="G21" s="1641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U112"/>
  <sheetViews>
    <sheetView topLeftCell="A110" zoomScale="110" zoomScaleNormal="110" workbookViewId="0">
      <selection activeCell="J104" sqref="J104"/>
    </sheetView>
  </sheetViews>
  <sheetFormatPr defaultColWidth="9" defaultRowHeight="18.75" x14ac:dyDescent="0.3"/>
  <cols>
    <col min="1" max="1" width="1.375" style="1" customWidth="1"/>
    <col min="2" max="2" width="7.125" style="215" customWidth="1"/>
    <col min="3" max="3" width="3.375" style="61" customWidth="1"/>
    <col min="4" max="4" width="4.375" style="61" customWidth="1"/>
    <col min="5" max="5" width="20.5" style="31" customWidth="1"/>
    <col min="6" max="6" width="6.5" style="61" customWidth="1"/>
    <col min="7" max="7" width="10.75" style="52" customWidth="1"/>
    <col min="8" max="8" width="8.875" style="63" customWidth="1"/>
    <col min="9" max="9" width="7.375" style="102" customWidth="1"/>
    <col min="10" max="10" width="7.5" style="102" customWidth="1"/>
    <col min="11" max="11" width="7" style="102" customWidth="1"/>
    <col min="12" max="12" width="8.125" style="102" customWidth="1"/>
    <col min="13" max="13" width="6.375" style="102" hidden="1" customWidth="1"/>
    <col min="14" max="14" width="7.125" style="102" customWidth="1"/>
    <col min="15" max="15" width="7.25" style="102" customWidth="1"/>
    <col min="16" max="16" width="8.375" style="102" customWidth="1"/>
    <col min="17" max="17" width="8.875" style="102" customWidth="1"/>
    <col min="18" max="16384" width="9" style="1"/>
  </cols>
  <sheetData>
    <row r="1" spans="2:18" s="18" customFormat="1" ht="21" x14ac:dyDescent="0.35">
      <c r="B1" s="1683" t="s">
        <v>1486</v>
      </c>
      <c r="C1" s="1683"/>
      <c r="D1" s="1683"/>
      <c r="E1" s="1683"/>
      <c r="F1" s="1683"/>
      <c r="G1" s="1683"/>
      <c r="H1" s="1683"/>
      <c r="I1" s="1683"/>
      <c r="J1" s="1683"/>
      <c r="K1" s="1683"/>
      <c r="L1" s="1683"/>
      <c r="M1" s="1683"/>
      <c r="N1" s="1683"/>
      <c r="O1" s="1683"/>
      <c r="P1" s="1683"/>
      <c r="Q1" s="1683"/>
    </row>
    <row r="2" spans="2:18" ht="6" customHeight="1" x14ac:dyDescent="0.3">
      <c r="B2" s="48"/>
      <c r="C2" s="49"/>
      <c r="D2" s="49"/>
      <c r="E2" s="50"/>
      <c r="F2" s="216"/>
      <c r="G2" s="51"/>
      <c r="H2" s="52"/>
      <c r="I2" s="49"/>
      <c r="J2" s="49"/>
      <c r="K2" s="49"/>
      <c r="L2" s="49"/>
      <c r="M2" s="49"/>
      <c r="N2" s="49"/>
      <c r="O2" s="49"/>
      <c r="P2" s="49"/>
      <c r="Q2" s="49"/>
    </row>
    <row r="3" spans="2:18" s="1016" customFormat="1" ht="33" customHeight="1" x14ac:dyDescent="0.2">
      <c r="B3" s="1579" t="s">
        <v>38</v>
      </c>
      <c r="C3" s="1643" t="s">
        <v>40</v>
      </c>
      <c r="D3" s="1644"/>
      <c r="E3" s="1645"/>
      <c r="F3" s="9" t="s">
        <v>36</v>
      </c>
      <c r="G3" s="171" t="s">
        <v>39</v>
      </c>
      <c r="H3" s="53" t="s">
        <v>9</v>
      </c>
      <c r="I3" s="10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168</v>
      </c>
      <c r="O3" s="11" t="s">
        <v>18</v>
      </c>
      <c r="P3" s="11" t="s">
        <v>92</v>
      </c>
      <c r="Q3" s="10" t="s">
        <v>113</v>
      </c>
    </row>
    <row r="4" spans="2:18" s="2" customFormat="1" x14ac:dyDescent="0.3">
      <c r="B4" s="1646" t="s">
        <v>81</v>
      </c>
      <c r="C4" s="1647"/>
      <c r="D4" s="1647"/>
      <c r="E4" s="1648"/>
      <c r="F4" s="66"/>
      <c r="G4" s="67"/>
      <c r="H4" s="67"/>
      <c r="I4" s="99">
        <f>SUM(I5+I61+I68+I76+I79+I94)</f>
        <v>0</v>
      </c>
      <c r="J4" s="99">
        <f t="shared" ref="J4:Q4" si="0">SUM(J5+J61+J68+J76+J79+J94)</f>
        <v>24600</v>
      </c>
      <c r="K4" s="99">
        <f t="shared" si="0"/>
        <v>157500</v>
      </c>
      <c r="L4" s="99">
        <f t="shared" si="0"/>
        <v>1009700</v>
      </c>
      <c r="M4" s="99">
        <f t="shared" si="0"/>
        <v>0</v>
      </c>
      <c r="N4" s="99">
        <f t="shared" si="0"/>
        <v>0</v>
      </c>
      <c r="O4" s="99">
        <f t="shared" si="0"/>
        <v>0</v>
      </c>
      <c r="P4" s="99">
        <f t="shared" si="0"/>
        <v>2210000</v>
      </c>
      <c r="Q4" s="99">
        <f t="shared" si="0"/>
        <v>3401800</v>
      </c>
      <c r="R4" s="536"/>
    </row>
    <row r="5" spans="2:18" x14ac:dyDescent="0.3">
      <c r="B5" s="1578" t="s">
        <v>1484</v>
      </c>
      <c r="C5" s="65" t="s">
        <v>15</v>
      </c>
      <c r="D5" s="69"/>
      <c r="E5" s="70"/>
      <c r="F5" s="65"/>
      <c r="G5" s="25"/>
      <c r="H5" s="71"/>
      <c r="I5" s="86">
        <f>SUM(I6+I12+I16+I20+I24+I30+I44+I52+I58)</f>
        <v>0</v>
      </c>
      <c r="J5" s="86">
        <f t="shared" ref="J5:Q5" si="1">SUM(J6+J12+J16+J20+J24+J30+J44+J52+J58)</f>
        <v>24600</v>
      </c>
      <c r="K5" s="86">
        <f t="shared" si="1"/>
        <v>134500</v>
      </c>
      <c r="L5" s="86">
        <f t="shared" si="1"/>
        <v>568900</v>
      </c>
      <c r="M5" s="86">
        <f t="shared" si="1"/>
        <v>0</v>
      </c>
      <c r="N5" s="86">
        <f t="shared" si="1"/>
        <v>0</v>
      </c>
      <c r="O5" s="86">
        <f t="shared" si="1"/>
        <v>0</v>
      </c>
      <c r="P5" s="86">
        <f t="shared" si="1"/>
        <v>0</v>
      </c>
      <c r="Q5" s="86">
        <f t="shared" si="1"/>
        <v>728000</v>
      </c>
      <c r="R5" s="1017"/>
    </row>
    <row r="6" spans="2:18" ht="16.5" customHeight="1" x14ac:dyDescent="0.3">
      <c r="B6" s="35"/>
      <c r="C6" s="38" t="s">
        <v>37</v>
      </c>
      <c r="D6" s="791" t="s">
        <v>1</v>
      </c>
      <c r="E6" s="96"/>
      <c r="F6" s="792"/>
      <c r="G6" s="23"/>
      <c r="H6" s="64"/>
      <c r="I6" s="90">
        <f>SUM(I7:I11)</f>
        <v>0</v>
      </c>
      <c r="J6" s="90">
        <f t="shared" ref="J6:P6" si="2">SUM(J7:J11)</f>
        <v>0</v>
      </c>
      <c r="K6" s="90">
        <f>SUM(K7:K11)</f>
        <v>35000</v>
      </c>
      <c r="L6" s="90">
        <f>SUM(L7:L11)</f>
        <v>105000</v>
      </c>
      <c r="M6" s="90">
        <f t="shared" si="2"/>
        <v>0</v>
      </c>
      <c r="N6" s="90">
        <f t="shared" si="2"/>
        <v>0</v>
      </c>
      <c r="O6" s="90">
        <f t="shared" si="2"/>
        <v>0</v>
      </c>
      <c r="P6" s="90">
        <f t="shared" si="2"/>
        <v>0</v>
      </c>
      <c r="Q6" s="90">
        <f>SUM(Q7:Q11)</f>
        <v>140000</v>
      </c>
    </row>
    <row r="7" spans="2:18" s="142" customFormat="1" ht="47.25" customHeight="1" x14ac:dyDescent="0.25">
      <c r="B7" s="1018"/>
      <c r="C7" s="1019"/>
      <c r="D7" s="170">
        <v>1.1000000000000001</v>
      </c>
      <c r="E7" s="22" t="s">
        <v>1423</v>
      </c>
      <c r="F7" s="14">
        <v>6</v>
      </c>
      <c r="G7" s="15" t="s">
        <v>35</v>
      </c>
      <c r="H7" s="143" t="s">
        <v>486</v>
      </c>
      <c r="I7" s="27"/>
      <c r="J7" s="27"/>
      <c r="K7" s="27">
        <v>5000</v>
      </c>
      <c r="L7" s="27">
        <v>5000</v>
      </c>
      <c r="M7" s="27"/>
      <c r="N7" s="27"/>
      <c r="O7" s="27"/>
      <c r="P7" s="27"/>
      <c r="Q7" s="27">
        <f>SUM(J7:P7)</f>
        <v>10000</v>
      </c>
      <c r="R7" s="200"/>
    </row>
    <row r="8" spans="2:18" s="142" customFormat="1" ht="65.25" customHeight="1" x14ac:dyDescent="0.25">
      <c r="B8" s="1018"/>
      <c r="C8" s="1019"/>
      <c r="D8" s="170">
        <v>1.2</v>
      </c>
      <c r="E8" s="22" t="s">
        <v>1902</v>
      </c>
      <c r="F8" s="14">
        <v>6</v>
      </c>
      <c r="G8" s="15" t="s">
        <v>35</v>
      </c>
      <c r="H8" s="143" t="s">
        <v>486</v>
      </c>
      <c r="I8" s="27"/>
      <c r="J8" s="27"/>
      <c r="K8" s="27">
        <v>10000</v>
      </c>
      <c r="L8" s="27">
        <v>5000</v>
      </c>
      <c r="M8" s="27"/>
      <c r="N8" s="27"/>
      <c r="O8" s="27"/>
      <c r="P8" s="27"/>
      <c r="Q8" s="27">
        <f>SUM(J8:P8)</f>
        <v>15000</v>
      </c>
      <c r="R8" s="200"/>
    </row>
    <row r="9" spans="2:18" s="142" customFormat="1" ht="48" customHeight="1" x14ac:dyDescent="0.25">
      <c r="B9" s="1018"/>
      <c r="C9" s="1019"/>
      <c r="D9" s="170">
        <v>1.3</v>
      </c>
      <c r="E9" s="123" t="s">
        <v>1424</v>
      </c>
      <c r="F9" s="19">
        <v>6</v>
      </c>
      <c r="G9" s="20" t="s">
        <v>1425</v>
      </c>
      <c r="H9" s="143" t="s">
        <v>486</v>
      </c>
      <c r="I9" s="27"/>
      <c r="J9" s="27"/>
      <c r="K9" s="27">
        <v>10000</v>
      </c>
      <c r="L9" s="27">
        <v>40000</v>
      </c>
      <c r="M9" s="27"/>
      <c r="N9" s="27"/>
      <c r="O9" s="27"/>
      <c r="P9" s="27"/>
      <c r="Q9" s="27">
        <f>SUM(J9:P9)</f>
        <v>50000</v>
      </c>
      <c r="R9" s="200"/>
    </row>
    <row r="10" spans="2:18" ht="48" customHeight="1" x14ac:dyDescent="0.3">
      <c r="B10" s="35"/>
      <c r="C10" s="54"/>
      <c r="D10" s="170">
        <v>1.4</v>
      </c>
      <c r="E10" s="123" t="s">
        <v>1426</v>
      </c>
      <c r="F10" s="19">
        <v>6</v>
      </c>
      <c r="G10" s="20" t="s">
        <v>1427</v>
      </c>
      <c r="H10" s="143" t="s">
        <v>486</v>
      </c>
      <c r="I10" s="27"/>
      <c r="J10" s="27"/>
      <c r="K10" s="27">
        <v>5000</v>
      </c>
      <c r="L10" s="27">
        <v>15000</v>
      </c>
      <c r="M10" s="27"/>
      <c r="N10" s="27"/>
      <c r="O10" s="27"/>
      <c r="P10" s="27"/>
      <c r="Q10" s="27">
        <f>SUM(J10:P10)</f>
        <v>20000</v>
      </c>
    </row>
    <row r="11" spans="2:18" ht="31.5" x14ac:dyDescent="0.3">
      <c r="B11" s="35"/>
      <c r="C11" s="54"/>
      <c r="D11" s="170">
        <v>1.5</v>
      </c>
      <c r="E11" s="123" t="s">
        <v>1428</v>
      </c>
      <c r="F11" s="19">
        <v>6</v>
      </c>
      <c r="G11" s="20" t="s">
        <v>1429</v>
      </c>
      <c r="H11" s="143" t="s">
        <v>486</v>
      </c>
      <c r="I11" s="27"/>
      <c r="J11" s="27"/>
      <c r="K11" s="27">
        <v>5000</v>
      </c>
      <c r="L11" s="27">
        <v>40000</v>
      </c>
      <c r="M11" s="27"/>
      <c r="N11" s="27"/>
      <c r="O11" s="27"/>
      <c r="P11" s="27"/>
      <c r="Q11" s="27">
        <f>SUM(J11:P11)</f>
        <v>45000</v>
      </c>
    </row>
    <row r="12" spans="2:18" ht="17.25" customHeight="1" x14ac:dyDescent="0.3">
      <c r="B12" s="35"/>
      <c r="C12" s="38" t="s">
        <v>50</v>
      </c>
      <c r="D12" s="791" t="s">
        <v>57</v>
      </c>
      <c r="E12" s="96"/>
      <c r="F12" s="792"/>
      <c r="G12" s="23"/>
      <c r="H12" s="64"/>
      <c r="I12" s="90">
        <f>SUM(I13:I15)</f>
        <v>0</v>
      </c>
      <c r="J12" s="90">
        <f t="shared" ref="J12:P12" si="3">SUM(J13:J15)</f>
        <v>3000</v>
      </c>
      <c r="K12" s="90">
        <f t="shared" si="3"/>
        <v>10000</v>
      </c>
      <c r="L12" s="90">
        <f t="shared" si="3"/>
        <v>17000</v>
      </c>
      <c r="M12" s="90">
        <f t="shared" si="3"/>
        <v>0</v>
      </c>
      <c r="N12" s="90">
        <f t="shared" si="3"/>
        <v>0</v>
      </c>
      <c r="O12" s="90">
        <f t="shared" si="3"/>
        <v>0</v>
      </c>
      <c r="P12" s="90">
        <f t="shared" si="3"/>
        <v>0</v>
      </c>
      <c r="Q12" s="90">
        <f>SUM(Q13:Q15)</f>
        <v>30000</v>
      </c>
    </row>
    <row r="13" spans="2:18" s="142" customFormat="1" ht="48.75" customHeight="1" x14ac:dyDescent="0.25">
      <c r="B13" s="1018"/>
      <c r="C13" s="199"/>
      <c r="D13" s="170">
        <v>2.1</v>
      </c>
      <c r="E13" s="22" t="s">
        <v>195</v>
      </c>
      <c r="F13" s="15">
        <v>1</v>
      </c>
      <c r="G13" s="15" t="s">
        <v>35</v>
      </c>
      <c r="H13" s="143" t="s">
        <v>1430</v>
      </c>
      <c r="I13" s="27"/>
      <c r="J13" s="27"/>
      <c r="K13" s="27"/>
      <c r="L13" s="27">
        <v>5000</v>
      </c>
      <c r="M13" s="27"/>
      <c r="N13" s="27"/>
      <c r="O13" s="27"/>
      <c r="P13" s="27"/>
      <c r="Q13" s="27">
        <f>SUM(J13:P13)</f>
        <v>5000</v>
      </c>
      <c r="R13" s="200"/>
    </row>
    <row r="14" spans="2:18" ht="31.5" x14ac:dyDescent="0.3">
      <c r="B14" s="35"/>
      <c r="C14" s="54"/>
      <c r="D14" s="47">
        <v>2.2000000000000002</v>
      </c>
      <c r="E14" s="123" t="s">
        <v>1431</v>
      </c>
      <c r="F14" s="19">
        <v>1</v>
      </c>
      <c r="G14" s="20" t="s">
        <v>1425</v>
      </c>
      <c r="H14" s="143" t="s">
        <v>1430</v>
      </c>
      <c r="I14" s="27"/>
      <c r="J14" s="27"/>
      <c r="K14" s="27">
        <v>5000</v>
      </c>
      <c r="L14" s="27">
        <v>5000</v>
      </c>
      <c r="M14" s="27"/>
      <c r="N14" s="27"/>
      <c r="O14" s="27"/>
      <c r="P14" s="27"/>
      <c r="Q14" s="27">
        <f>SUM(J14:P14)</f>
        <v>10000</v>
      </c>
    </row>
    <row r="15" spans="2:18" ht="33" customHeight="1" x14ac:dyDescent="0.3">
      <c r="B15" s="41"/>
      <c r="C15" s="54"/>
      <c r="D15" s="170">
        <v>2.2999999999999998</v>
      </c>
      <c r="E15" s="123" t="s">
        <v>1988</v>
      </c>
      <c r="F15" s="19">
        <v>1</v>
      </c>
      <c r="G15" s="20" t="s">
        <v>1429</v>
      </c>
      <c r="H15" s="143" t="s">
        <v>1430</v>
      </c>
      <c r="I15" s="27"/>
      <c r="J15" s="27">
        <v>3000</v>
      </c>
      <c r="K15" s="27">
        <v>5000</v>
      </c>
      <c r="L15" s="27">
        <v>7000</v>
      </c>
      <c r="M15" s="27"/>
      <c r="N15" s="27"/>
      <c r="O15" s="27"/>
      <c r="P15" s="27"/>
      <c r="Q15" s="27">
        <f>SUM(J15:P15)</f>
        <v>15000</v>
      </c>
    </row>
    <row r="16" spans="2:18" x14ac:dyDescent="0.3">
      <c r="B16" s="35"/>
      <c r="C16" s="793" t="s">
        <v>51</v>
      </c>
      <c r="D16" s="794" t="s">
        <v>174</v>
      </c>
      <c r="E16" s="795"/>
      <c r="F16" s="830"/>
      <c r="G16" s="831"/>
      <c r="H16" s="832"/>
      <c r="I16" s="833">
        <f>SUM(I17:I19)</f>
        <v>0</v>
      </c>
      <c r="J16" s="833">
        <f t="shared" ref="J16:P16" si="4">SUM(J17:J19)</f>
        <v>0</v>
      </c>
      <c r="K16" s="833">
        <f>SUM(K17:K19)</f>
        <v>7500</v>
      </c>
      <c r="L16" s="833">
        <f>SUM(L17:L19)</f>
        <v>142500</v>
      </c>
      <c r="M16" s="833">
        <f t="shared" si="4"/>
        <v>0</v>
      </c>
      <c r="N16" s="833">
        <f t="shared" si="4"/>
        <v>0</v>
      </c>
      <c r="O16" s="833">
        <f t="shared" si="4"/>
        <v>0</v>
      </c>
      <c r="P16" s="833">
        <f t="shared" si="4"/>
        <v>0</v>
      </c>
      <c r="Q16" s="833">
        <f>SUM(Q17:Q19)</f>
        <v>150000</v>
      </c>
    </row>
    <row r="17" spans="2:18" ht="47.25" x14ac:dyDescent="0.3">
      <c r="B17" s="35"/>
      <c r="C17" s="54"/>
      <c r="D17" s="47">
        <v>3.1</v>
      </c>
      <c r="E17" s="123" t="s">
        <v>1989</v>
      </c>
      <c r="F17" s="19">
        <v>4</v>
      </c>
      <c r="G17" s="20" t="s">
        <v>1425</v>
      </c>
      <c r="H17" s="143" t="s">
        <v>486</v>
      </c>
      <c r="I17" s="27"/>
      <c r="J17" s="27"/>
      <c r="K17" s="27">
        <v>2500</v>
      </c>
      <c r="L17" s="27">
        <v>37500</v>
      </c>
      <c r="M17" s="27"/>
      <c r="N17" s="27"/>
      <c r="O17" s="27"/>
      <c r="P17" s="27"/>
      <c r="Q17" s="27">
        <f>SUM(I17:P17)</f>
        <v>40000</v>
      </c>
    </row>
    <row r="18" spans="2:18" ht="47.25" x14ac:dyDescent="0.3">
      <c r="B18" s="35"/>
      <c r="C18" s="54"/>
      <c r="D18" s="47">
        <v>3.2</v>
      </c>
      <c r="E18" s="123" t="s">
        <v>1432</v>
      </c>
      <c r="F18" s="19">
        <v>4</v>
      </c>
      <c r="G18" s="20" t="s">
        <v>1427</v>
      </c>
      <c r="H18" s="143" t="s">
        <v>486</v>
      </c>
      <c r="I18" s="27"/>
      <c r="J18" s="27"/>
      <c r="K18" s="27"/>
      <c r="L18" s="27">
        <v>40000</v>
      </c>
      <c r="M18" s="27"/>
      <c r="N18" s="27"/>
      <c r="O18" s="27"/>
      <c r="P18" s="27"/>
      <c r="Q18" s="27">
        <f>SUM(I18:P18)</f>
        <v>40000</v>
      </c>
    </row>
    <row r="19" spans="2:18" ht="31.5" x14ac:dyDescent="0.3">
      <c r="B19" s="35"/>
      <c r="C19" s="54"/>
      <c r="D19" s="47">
        <v>3.3</v>
      </c>
      <c r="E19" s="123" t="s">
        <v>1433</v>
      </c>
      <c r="F19" s="19">
        <v>4</v>
      </c>
      <c r="G19" s="20" t="s">
        <v>1429</v>
      </c>
      <c r="H19" s="143" t="s">
        <v>486</v>
      </c>
      <c r="I19" s="27"/>
      <c r="J19" s="27"/>
      <c r="K19" s="27">
        <v>5000</v>
      </c>
      <c r="L19" s="27">
        <v>65000</v>
      </c>
      <c r="M19" s="27"/>
      <c r="N19" s="27"/>
      <c r="O19" s="27"/>
      <c r="P19" s="27"/>
      <c r="Q19" s="27">
        <f>SUM(I19:P19)</f>
        <v>70000</v>
      </c>
    </row>
    <row r="20" spans="2:18" x14ac:dyDescent="0.3">
      <c r="B20" s="35"/>
      <c r="C20" s="38" t="s">
        <v>52</v>
      </c>
      <c r="D20" s="30" t="s">
        <v>6</v>
      </c>
      <c r="E20" s="96"/>
      <c r="F20" s="792"/>
      <c r="G20" s="23"/>
      <c r="H20" s="64"/>
      <c r="I20" s="90">
        <f>SUM(I21:I23)</f>
        <v>0</v>
      </c>
      <c r="J20" s="90">
        <f t="shared" ref="J20:P20" si="5">SUM(J21:J23)</f>
        <v>0</v>
      </c>
      <c r="K20" s="90">
        <f>SUM(K21:K23)</f>
        <v>15000</v>
      </c>
      <c r="L20" s="90">
        <f>SUM(L21:L23)</f>
        <v>60000</v>
      </c>
      <c r="M20" s="90">
        <f t="shared" si="5"/>
        <v>0</v>
      </c>
      <c r="N20" s="90">
        <f t="shared" si="5"/>
        <v>0</v>
      </c>
      <c r="O20" s="90">
        <f t="shared" si="5"/>
        <v>0</v>
      </c>
      <c r="P20" s="90">
        <f t="shared" si="5"/>
        <v>0</v>
      </c>
      <c r="Q20" s="90">
        <f>SUM(Q21:Q23)</f>
        <v>75000</v>
      </c>
    </row>
    <row r="21" spans="2:18" s="142" customFormat="1" ht="65.25" customHeight="1" x14ac:dyDescent="0.25">
      <c r="B21" s="1018"/>
      <c r="C21" s="1019"/>
      <c r="D21" s="170">
        <v>4.0999999999999996</v>
      </c>
      <c r="E21" s="22" t="s">
        <v>1904</v>
      </c>
      <c r="F21" s="15">
        <v>4</v>
      </c>
      <c r="G21" s="15" t="s">
        <v>35</v>
      </c>
      <c r="H21" s="143" t="s">
        <v>486</v>
      </c>
      <c r="I21" s="27"/>
      <c r="J21" s="27"/>
      <c r="K21" s="27">
        <v>10000</v>
      </c>
      <c r="L21" s="27">
        <v>10000</v>
      </c>
      <c r="M21" s="27"/>
      <c r="N21" s="27"/>
      <c r="O21" s="27"/>
      <c r="P21" s="27"/>
      <c r="Q21" s="27">
        <f>SUM(J21:P21)</f>
        <v>20000</v>
      </c>
      <c r="R21" s="200"/>
    </row>
    <row r="22" spans="2:18" ht="35.25" customHeight="1" x14ac:dyDescent="0.3">
      <c r="B22" s="35"/>
      <c r="C22" s="54"/>
      <c r="D22" s="47">
        <v>4.2</v>
      </c>
      <c r="E22" s="123" t="s">
        <v>1903</v>
      </c>
      <c r="F22" s="19">
        <v>4</v>
      </c>
      <c r="G22" s="20" t="s">
        <v>1425</v>
      </c>
      <c r="H22" s="143" t="s">
        <v>1435</v>
      </c>
      <c r="I22" s="27"/>
      <c r="J22" s="27"/>
      <c r="K22" s="27">
        <v>5000</v>
      </c>
      <c r="L22" s="27">
        <v>40000</v>
      </c>
      <c r="M22" s="27"/>
      <c r="N22" s="27"/>
      <c r="O22" s="27"/>
      <c r="P22" s="27"/>
      <c r="Q22" s="27">
        <f>SUM(J22:P22)</f>
        <v>45000</v>
      </c>
    </row>
    <row r="23" spans="2:18" ht="47.25" x14ac:dyDescent="0.3">
      <c r="B23" s="35"/>
      <c r="C23" s="54"/>
      <c r="D23" s="47">
        <v>4.3</v>
      </c>
      <c r="E23" s="123" t="s">
        <v>1436</v>
      </c>
      <c r="F23" s="19">
        <v>4</v>
      </c>
      <c r="G23" s="20" t="s">
        <v>1429</v>
      </c>
      <c r="H23" s="143" t="s">
        <v>1430</v>
      </c>
      <c r="I23" s="27"/>
      <c r="J23" s="27"/>
      <c r="K23" s="27"/>
      <c r="L23" s="27">
        <v>10000</v>
      </c>
      <c r="M23" s="27"/>
      <c r="N23" s="27"/>
      <c r="O23" s="27"/>
      <c r="P23" s="27"/>
      <c r="Q23" s="27">
        <f>SUM(J23:P23)</f>
        <v>10000</v>
      </c>
    </row>
    <row r="24" spans="2:18" x14ac:dyDescent="0.3">
      <c r="B24" s="35"/>
      <c r="C24" s="793" t="s">
        <v>53</v>
      </c>
      <c r="D24" s="794" t="s">
        <v>7</v>
      </c>
      <c r="E24" s="795"/>
      <c r="F24" s="792"/>
      <c r="G24" s="23"/>
      <c r="H24" s="64"/>
      <c r="I24" s="90">
        <f>SUM(I25:I29)</f>
        <v>0</v>
      </c>
      <c r="J24" s="90">
        <f t="shared" ref="J24:P24" si="6">SUM(J25:J29)</f>
        <v>0</v>
      </c>
      <c r="K24" s="90">
        <f>SUM(K25:K29)</f>
        <v>5000</v>
      </c>
      <c r="L24" s="90">
        <f>SUM(L25:L29)</f>
        <v>27000</v>
      </c>
      <c r="M24" s="90">
        <f t="shared" si="6"/>
        <v>0</v>
      </c>
      <c r="N24" s="90">
        <f t="shared" si="6"/>
        <v>0</v>
      </c>
      <c r="O24" s="90">
        <f t="shared" si="6"/>
        <v>0</v>
      </c>
      <c r="P24" s="90">
        <f t="shared" si="6"/>
        <v>0</v>
      </c>
      <c r="Q24" s="90">
        <f>SUM(Q25:Q29)</f>
        <v>32000</v>
      </c>
    </row>
    <row r="25" spans="2:18" s="142" customFormat="1" ht="47.25" x14ac:dyDescent="0.25">
      <c r="B25" s="1018"/>
      <c r="C25" s="199"/>
      <c r="D25" s="170">
        <v>5.0999999999999996</v>
      </c>
      <c r="E25" s="22" t="s">
        <v>1905</v>
      </c>
      <c r="F25" s="15">
        <v>1</v>
      </c>
      <c r="G25" s="15" t="s">
        <v>35</v>
      </c>
      <c r="H25" s="143" t="s">
        <v>1437</v>
      </c>
      <c r="I25" s="27"/>
      <c r="J25" s="27"/>
      <c r="K25" s="27"/>
      <c r="L25" s="27">
        <v>5000</v>
      </c>
      <c r="M25" s="27"/>
      <c r="N25" s="27"/>
      <c r="O25" s="27"/>
      <c r="P25" s="27"/>
      <c r="Q25" s="27">
        <f>SUM(J25:P25)</f>
        <v>5000</v>
      </c>
      <c r="R25" s="200"/>
    </row>
    <row r="26" spans="2:18" ht="31.5" x14ac:dyDescent="0.3">
      <c r="B26" s="35"/>
      <c r="C26" s="54"/>
      <c r="D26" s="47">
        <v>5.2</v>
      </c>
      <c r="E26" s="123" t="s">
        <v>1438</v>
      </c>
      <c r="F26" s="19">
        <v>1</v>
      </c>
      <c r="G26" s="20" t="s">
        <v>1425</v>
      </c>
      <c r="H26" s="143" t="s">
        <v>1439</v>
      </c>
      <c r="I26" s="27"/>
      <c r="J26" s="27"/>
      <c r="K26" s="27">
        <v>5000</v>
      </c>
      <c r="L26" s="27">
        <v>5000</v>
      </c>
      <c r="M26" s="27"/>
      <c r="N26" s="27"/>
      <c r="O26" s="27"/>
      <c r="P26" s="27"/>
      <c r="Q26" s="27">
        <f>SUM(J26:P26)</f>
        <v>10000</v>
      </c>
    </row>
    <row r="27" spans="2:18" ht="31.5" x14ac:dyDescent="0.3">
      <c r="B27" s="41"/>
      <c r="C27" s="54"/>
      <c r="D27" s="47">
        <v>5.3</v>
      </c>
      <c r="E27" s="123" t="s">
        <v>1440</v>
      </c>
      <c r="F27" s="19">
        <v>1</v>
      </c>
      <c r="G27" s="20" t="s">
        <v>1425</v>
      </c>
      <c r="H27" s="143" t="s">
        <v>1439</v>
      </c>
      <c r="I27" s="27"/>
      <c r="J27" s="27"/>
      <c r="K27" s="27"/>
      <c r="L27" s="27">
        <v>7000</v>
      </c>
      <c r="M27" s="27"/>
      <c r="N27" s="27"/>
      <c r="O27" s="27"/>
      <c r="P27" s="27"/>
      <c r="Q27" s="27">
        <f>SUM(J27:P27)</f>
        <v>7000</v>
      </c>
    </row>
    <row r="28" spans="2:18" ht="47.25" x14ac:dyDescent="0.3">
      <c r="B28" s="35"/>
      <c r="C28" s="76"/>
      <c r="D28" s="75">
        <v>5.4</v>
      </c>
      <c r="E28" s="37" t="s">
        <v>1441</v>
      </c>
      <c r="F28" s="88">
        <v>1</v>
      </c>
      <c r="G28" s="124" t="s">
        <v>1427</v>
      </c>
      <c r="H28" s="634" t="s">
        <v>1439</v>
      </c>
      <c r="I28" s="87"/>
      <c r="J28" s="87"/>
      <c r="K28" s="87"/>
      <c r="L28" s="87">
        <v>5000</v>
      </c>
      <c r="M28" s="87"/>
      <c r="N28" s="87"/>
      <c r="O28" s="87"/>
      <c r="P28" s="87"/>
      <c r="Q28" s="87">
        <f>SUM(J28:P28)</f>
        <v>5000</v>
      </c>
    </row>
    <row r="29" spans="2:18" ht="31.5" x14ac:dyDescent="0.3">
      <c r="B29" s="35"/>
      <c r="C29" s="54"/>
      <c r="D29" s="47">
        <v>5.5</v>
      </c>
      <c r="E29" s="123" t="s">
        <v>1442</v>
      </c>
      <c r="F29" s="19">
        <v>1</v>
      </c>
      <c r="G29" s="20" t="s">
        <v>1443</v>
      </c>
      <c r="H29" s="143" t="s">
        <v>1439</v>
      </c>
      <c r="I29" s="27"/>
      <c r="J29" s="27"/>
      <c r="K29" s="27"/>
      <c r="L29" s="27">
        <v>5000</v>
      </c>
      <c r="M29" s="27"/>
      <c r="N29" s="27"/>
      <c r="O29" s="27"/>
      <c r="P29" s="27"/>
      <c r="Q29" s="27">
        <f>SUM(J29:P29)</f>
        <v>5000</v>
      </c>
    </row>
    <row r="30" spans="2:18" x14ac:dyDescent="0.3">
      <c r="B30" s="35"/>
      <c r="C30" s="38" t="s">
        <v>54</v>
      </c>
      <c r="D30" s="30" t="s">
        <v>70</v>
      </c>
      <c r="E30" s="96"/>
      <c r="F30" s="792"/>
      <c r="G30" s="23"/>
      <c r="H30" s="797"/>
      <c r="I30" s="90">
        <f>SUM(I31:I43)</f>
        <v>0</v>
      </c>
      <c r="J30" s="90">
        <f t="shared" ref="J30:P30" si="7">SUM(J31:J43)</f>
        <v>0</v>
      </c>
      <c r="K30" s="90">
        <f>SUM(K31:K43)</f>
        <v>20000</v>
      </c>
      <c r="L30" s="90">
        <f>SUM(L31:L43)</f>
        <v>100000</v>
      </c>
      <c r="M30" s="90">
        <f t="shared" si="7"/>
        <v>0</v>
      </c>
      <c r="N30" s="90">
        <f t="shared" si="7"/>
        <v>0</v>
      </c>
      <c r="O30" s="90">
        <f t="shared" si="7"/>
        <v>0</v>
      </c>
      <c r="P30" s="90">
        <f t="shared" si="7"/>
        <v>0</v>
      </c>
      <c r="Q30" s="90">
        <f>SUM(Q31:Q43)</f>
        <v>120000</v>
      </c>
    </row>
    <row r="31" spans="2:18" s="17" customFormat="1" ht="63" x14ac:dyDescent="0.25">
      <c r="B31" s="1018"/>
      <c r="C31" s="199"/>
      <c r="D31" s="170">
        <v>6.1</v>
      </c>
      <c r="E31" s="22" t="s">
        <v>1906</v>
      </c>
      <c r="F31" s="14">
        <v>1</v>
      </c>
      <c r="G31" s="15" t="s">
        <v>35</v>
      </c>
      <c r="H31" s="15" t="s">
        <v>1444</v>
      </c>
      <c r="I31" s="27"/>
      <c r="J31" s="27"/>
      <c r="K31" s="27"/>
      <c r="L31" s="27">
        <v>5000</v>
      </c>
      <c r="M31" s="27"/>
      <c r="N31" s="27"/>
      <c r="O31" s="27"/>
      <c r="P31" s="27"/>
      <c r="Q31" s="27">
        <f t="shared" ref="Q31:Q43" si="8">SUM(J31:P31)</f>
        <v>5000</v>
      </c>
    </row>
    <row r="32" spans="2:18" s="142" customFormat="1" ht="31.5" x14ac:dyDescent="0.25">
      <c r="B32" s="1018"/>
      <c r="C32" s="199"/>
      <c r="D32" s="170">
        <v>6.2</v>
      </c>
      <c r="E32" s="22" t="s">
        <v>1907</v>
      </c>
      <c r="F32" s="14">
        <v>1</v>
      </c>
      <c r="G32" s="15" t="s">
        <v>35</v>
      </c>
      <c r="H32" s="16" t="s">
        <v>1406</v>
      </c>
      <c r="I32" s="27"/>
      <c r="J32" s="27"/>
      <c r="K32" s="27"/>
      <c r="L32" s="27">
        <v>5000</v>
      </c>
      <c r="M32" s="27"/>
      <c r="N32" s="27"/>
      <c r="O32" s="27"/>
      <c r="P32" s="27"/>
      <c r="Q32" s="27">
        <f t="shared" si="8"/>
        <v>5000</v>
      </c>
      <c r="R32" s="200"/>
    </row>
    <row r="33" spans="2:18" s="142" customFormat="1" ht="31.5" x14ac:dyDescent="0.25">
      <c r="B33" s="1018"/>
      <c r="C33" s="1020"/>
      <c r="D33" s="170">
        <v>6.3</v>
      </c>
      <c r="E33" s="39" t="s">
        <v>425</v>
      </c>
      <c r="F33" s="14">
        <v>1</v>
      </c>
      <c r="G33" s="15" t="s">
        <v>35</v>
      </c>
      <c r="H33" s="201" t="s">
        <v>1445</v>
      </c>
      <c r="I33" s="27"/>
      <c r="J33" s="27"/>
      <c r="K33" s="27"/>
      <c r="L33" s="27">
        <v>5000</v>
      </c>
      <c r="M33" s="27"/>
      <c r="N33" s="27"/>
      <c r="O33" s="27"/>
      <c r="P33" s="27"/>
      <c r="Q33" s="27">
        <f t="shared" si="8"/>
        <v>5000</v>
      </c>
      <c r="R33" s="200"/>
    </row>
    <row r="34" spans="2:18" s="142" customFormat="1" ht="31.5" x14ac:dyDescent="0.25">
      <c r="B34" s="1018"/>
      <c r="C34" s="199"/>
      <c r="D34" s="170">
        <v>6.4</v>
      </c>
      <c r="E34" s="22" t="s">
        <v>83</v>
      </c>
      <c r="F34" s="14">
        <v>1</v>
      </c>
      <c r="G34" s="15" t="s">
        <v>35</v>
      </c>
      <c r="H34" s="16" t="s">
        <v>1446</v>
      </c>
      <c r="I34" s="27"/>
      <c r="J34" s="27"/>
      <c r="K34" s="27"/>
      <c r="L34" s="27">
        <v>5000</v>
      </c>
      <c r="M34" s="27"/>
      <c r="N34" s="27"/>
      <c r="O34" s="27"/>
      <c r="P34" s="27"/>
      <c r="Q34" s="27">
        <f t="shared" si="8"/>
        <v>5000</v>
      </c>
      <c r="R34" s="200"/>
    </row>
    <row r="35" spans="2:18" s="142" customFormat="1" ht="20.25" customHeight="1" x14ac:dyDescent="0.25">
      <c r="B35" s="1018"/>
      <c r="C35" s="199"/>
      <c r="D35" s="170">
        <v>6.5</v>
      </c>
      <c r="E35" s="22" t="s">
        <v>84</v>
      </c>
      <c r="F35" s="14">
        <v>1</v>
      </c>
      <c r="G35" s="15" t="s">
        <v>35</v>
      </c>
      <c r="H35" s="16" t="s">
        <v>1406</v>
      </c>
      <c r="I35" s="27"/>
      <c r="J35" s="27"/>
      <c r="K35" s="27"/>
      <c r="L35" s="27">
        <v>5000</v>
      </c>
      <c r="M35" s="27"/>
      <c r="N35" s="27"/>
      <c r="O35" s="27"/>
      <c r="P35" s="27"/>
      <c r="Q35" s="27">
        <f t="shared" si="8"/>
        <v>5000</v>
      </c>
      <c r="R35" s="200"/>
    </row>
    <row r="36" spans="2:18" ht="31.5" x14ac:dyDescent="0.3">
      <c r="B36" s="35"/>
      <c r="C36" s="54"/>
      <c r="D36" s="170">
        <v>6.6</v>
      </c>
      <c r="E36" s="47" t="s">
        <v>1447</v>
      </c>
      <c r="F36" s="14">
        <v>1</v>
      </c>
      <c r="G36" s="20" t="s">
        <v>1429</v>
      </c>
      <c r="H36" s="16" t="s">
        <v>1406</v>
      </c>
      <c r="I36" s="130"/>
      <c r="J36" s="130"/>
      <c r="K36" s="130"/>
      <c r="L36" s="77">
        <v>5000</v>
      </c>
      <c r="M36" s="130"/>
      <c r="N36" s="130"/>
      <c r="O36" s="130"/>
      <c r="P36" s="130"/>
      <c r="Q36" s="27">
        <f t="shared" si="8"/>
        <v>5000</v>
      </c>
    </row>
    <row r="37" spans="2:18" s="142" customFormat="1" ht="63" x14ac:dyDescent="0.25">
      <c r="B37" s="1018"/>
      <c r="C37" s="199"/>
      <c r="D37" s="170">
        <v>6.7</v>
      </c>
      <c r="E37" s="22" t="s">
        <v>438</v>
      </c>
      <c r="F37" s="14">
        <v>1</v>
      </c>
      <c r="G37" s="15" t="s">
        <v>35</v>
      </c>
      <c r="H37" s="16" t="s">
        <v>1417</v>
      </c>
      <c r="I37" s="27"/>
      <c r="J37" s="27"/>
      <c r="K37" s="27"/>
      <c r="L37" s="27">
        <v>5000</v>
      </c>
      <c r="M37" s="27"/>
      <c r="N37" s="27"/>
      <c r="O37" s="27"/>
      <c r="P37" s="27"/>
      <c r="Q37" s="27">
        <f t="shared" si="8"/>
        <v>5000</v>
      </c>
      <c r="R37" s="200"/>
    </row>
    <row r="38" spans="2:18" s="142" customFormat="1" ht="50.25" customHeight="1" x14ac:dyDescent="0.25">
      <c r="B38" s="1021"/>
      <c r="C38" s="199"/>
      <c r="D38" s="170">
        <v>6.8</v>
      </c>
      <c r="E38" s="22" t="s">
        <v>1448</v>
      </c>
      <c r="F38" s="14">
        <v>1</v>
      </c>
      <c r="G38" s="205" t="s">
        <v>35</v>
      </c>
      <c r="H38" s="201" t="s">
        <v>1445</v>
      </c>
      <c r="I38" s="27"/>
      <c r="J38" s="27"/>
      <c r="K38" s="27"/>
      <c r="L38" s="27">
        <v>30000</v>
      </c>
      <c r="M38" s="27"/>
      <c r="N38" s="27"/>
      <c r="O38" s="27"/>
      <c r="P38" s="27"/>
      <c r="Q38" s="27">
        <f t="shared" si="8"/>
        <v>30000</v>
      </c>
      <c r="R38" s="200"/>
    </row>
    <row r="39" spans="2:18" ht="47.25" x14ac:dyDescent="0.3">
      <c r="B39" s="35"/>
      <c r="C39" s="76"/>
      <c r="D39" s="202">
        <v>6.9</v>
      </c>
      <c r="E39" s="37" t="s">
        <v>1449</v>
      </c>
      <c r="F39" s="88">
        <v>1</v>
      </c>
      <c r="G39" s="124" t="s">
        <v>1425</v>
      </c>
      <c r="H39" s="227" t="s">
        <v>1450</v>
      </c>
      <c r="I39" s="87"/>
      <c r="J39" s="87"/>
      <c r="K39" s="87">
        <v>10000</v>
      </c>
      <c r="L39" s="87">
        <v>5000</v>
      </c>
      <c r="M39" s="87"/>
      <c r="N39" s="87"/>
      <c r="O39" s="87"/>
      <c r="P39" s="87"/>
      <c r="Q39" s="87">
        <f t="shared" si="8"/>
        <v>15000</v>
      </c>
    </row>
    <row r="40" spans="2:18" ht="31.5" x14ac:dyDescent="0.3">
      <c r="B40" s="35"/>
      <c r="C40" s="54"/>
      <c r="D40" s="60">
        <v>6.1</v>
      </c>
      <c r="E40" s="123" t="s">
        <v>1451</v>
      </c>
      <c r="F40" s="19">
        <v>1</v>
      </c>
      <c r="G40" s="20" t="s">
        <v>1429</v>
      </c>
      <c r="H40" s="145" t="s">
        <v>1450</v>
      </c>
      <c r="I40" s="27"/>
      <c r="J40" s="27"/>
      <c r="K40" s="27">
        <v>10000</v>
      </c>
      <c r="L40" s="27">
        <v>5000</v>
      </c>
      <c r="M40" s="27"/>
      <c r="N40" s="27"/>
      <c r="O40" s="27"/>
      <c r="P40" s="27"/>
      <c r="Q40" s="27">
        <f t="shared" si="8"/>
        <v>15000</v>
      </c>
    </row>
    <row r="41" spans="2:18" ht="33.75" customHeight="1" x14ac:dyDescent="0.3">
      <c r="B41" s="35"/>
      <c r="C41" s="76"/>
      <c r="D41" s="75">
        <v>6.11</v>
      </c>
      <c r="E41" s="37" t="s">
        <v>429</v>
      </c>
      <c r="F41" s="19" t="s">
        <v>428</v>
      </c>
      <c r="G41" s="20" t="s">
        <v>1429</v>
      </c>
      <c r="H41" s="145" t="s">
        <v>1018</v>
      </c>
      <c r="I41" s="27"/>
      <c r="J41" s="27"/>
      <c r="K41" s="27"/>
      <c r="L41" s="27">
        <v>10000</v>
      </c>
      <c r="M41" s="27"/>
      <c r="N41" s="27"/>
      <c r="O41" s="27"/>
      <c r="P41" s="27"/>
      <c r="Q41" s="27">
        <f t="shared" si="8"/>
        <v>10000</v>
      </c>
    </row>
    <row r="42" spans="2:18" ht="49.5" customHeight="1" x14ac:dyDescent="0.3">
      <c r="B42" s="35"/>
      <c r="C42" s="54"/>
      <c r="D42" s="60">
        <v>6.12</v>
      </c>
      <c r="E42" s="123" t="s">
        <v>1452</v>
      </c>
      <c r="F42" s="19">
        <v>1</v>
      </c>
      <c r="G42" s="20" t="s">
        <v>1427</v>
      </c>
      <c r="H42" s="145" t="s">
        <v>1453</v>
      </c>
      <c r="I42" s="27"/>
      <c r="J42" s="27"/>
      <c r="K42" s="27"/>
      <c r="L42" s="27">
        <v>10000</v>
      </c>
      <c r="M42" s="27"/>
      <c r="N42" s="27"/>
      <c r="O42" s="27"/>
      <c r="P42" s="27"/>
      <c r="Q42" s="27">
        <f t="shared" si="8"/>
        <v>10000</v>
      </c>
    </row>
    <row r="43" spans="2:18" s="17" customFormat="1" ht="47.25" x14ac:dyDescent="0.25">
      <c r="B43" s="1018"/>
      <c r="C43" s="199"/>
      <c r="D43" s="75">
        <v>6.13</v>
      </c>
      <c r="E43" s="22" t="s">
        <v>432</v>
      </c>
      <c r="F43" s="14">
        <v>1</v>
      </c>
      <c r="G43" s="15" t="s">
        <v>35</v>
      </c>
      <c r="H43" s="15" t="s">
        <v>1454</v>
      </c>
      <c r="I43" s="27"/>
      <c r="J43" s="27"/>
      <c r="K43" s="27"/>
      <c r="L43" s="27">
        <v>5000</v>
      </c>
      <c r="M43" s="27"/>
      <c r="N43" s="27"/>
      <c r="O43" s="27"/>
      <c r="P43" s="27"/>
      <c r="Q43" s="27">
        <f t="shared" si="8"/>
        <v>5000</v>
      </c>
    </row>
    <row r="44" spans="2:18" x14ac:dyDescent="0.3">
      <c r="B44" s="35"/>
      <c r="C44" s="38" t="s">
        <v>55</v>
      </c>
      <c r="D44" s="30" t="s">
        <v>165</v>
      </c>
      <c r="E44" s="96"/>
      <c r="F44" s="792"/>
      <c r="G44" s="23"/>
      <c r="H44" s="64"/>
      <c r="I44" s="100">
        <f>SUM(I45:I51)</f>
        <v>0</v>
      </c>
      <c r="J44" s="100">
        <f>SUM(J45:J51)</f>
        <v>21600</v>
      </c>
      <c r="K44" s="100">
        <f>SUM(K45:K51)</f>
        <v>17000</v>
      </c>
      <c r="L44" s="100">
        <f>SUM(L45:L51)</f>
        <v>96400</v>
      </c>
      <c r="M44" s="100">
        <f t="shared" ref="M44:P44" si="9">SUM(M45:M51)</f>
        <v>0</v>
      </c>
      <c r="N44" s="100">
        <f t="shared" si="9"/>
        <v>0</v>
      </c>
      <c r="O44" s="100">
        <f t="shared" si="9"/>
        <v>0</v>
      </c>
      <c r="P44" s="100">
        <f t="shared" si="9"/>
        <v>0</v>
      </c>
      <c r="Q44" s="100">
        <f>SUM(Q45:Q51)</f>
        <v>135000</v>
      </c>
    </row>
    <row r="45" spans="2:18" s="142" customFormat="1" ht="47.25" x14ac:dyDescent="0.25">
      <c r="B45" s="1018"/>
      <c r="C45" s="199"/>
      <c r="D45" s="170">
        <v>7.1</v>
      </c>
      <c r="E45" s="22" t="s">
        <v>1990</v>
      </c>
      <c r="F45" s="15">
        <v>1</v>
      </c>
      <c r="G45" s="15" t="s">
        <v>35</v>
      </c>
      <c r="H45" s="15" t="s">
        <v>1455</v>
      </c>
      <c r="I45" s="27"/>
      <c r="J45" s="27"/>
      <c r="K45" s="27">
        <v>3600</v>
      </c>
      <c r="L45" s="27">
        <v>6400</v>
      </c>
      <c r="M45" s="27"/>
      <c r="N45" s="27"/>
      <c r="O45" s="27"/>
      <c r="P45" s="27"/>
      <c r="Q45" s="27">
        <f t="shared" ref="Q45:Q51" si="10">SUM(J45:P45)</f>
        <v>10000</v>
      </c>
      <c r="R45" s="200"/>
    </row>
    <row r="46" spans="2:18" s="142" customFormat="1" ht="47.25" x14ac:dyDescent="0.25">
      <c r="B46" s="1018"/>
      <c r="C46" s="1020"/>
      <c r="D46" s="202">
        <v>7.2</v>
      </c>
      <c r="E46" s="39" t="s">
        <v>1908</v>
      </c>
      <c r="F46" s="15">
        <v>1</v>
      </c>
      <c r="G46" s="15" t="s">
        <v>35</v>
      </c>
      <c r="H46" s="16" t="s">
        <v>797</v>
      </c>
      <c r="I46" s="27"/>
      <c r="J46" s="27"/>
      <c r="K46" s="27">
        <v>3600</v>
      </c>
      <c r="L46" s="27">
        <v>6400</v>
      </c>
      <c r="M46" s="27"/>
      <c r="N46" s="27"/>
      <c r="O46" s="27"/>
      <c r="P46" s="27"/>
      <c r="Q46" s="27">
        <f t="shared" si="10"/>
        <v>10000</v>
      </c>
      <c r="R46" s="200"/>
    </row>
    <row r="47" spans="2:18" ht="47.25" x14ac:dyDescent="0.3">
      <c r="B47" s="35"/>
      <c r="C47" s="54"/>
      <c r="D47" s="170">
        <v>7.3</v>
      </c>
      <c r="E47" s="123" t="s">
        <v>1991</v>
      </c>
      <c r="F47" s="19">
        <v>1</v>
      </c>
      <c r="G47" s="20" t="s">
        <v>1425</v>
      </c>
      <c r="H47" s="147" t="s">
        <v>1018</v>
      </c>
      <c r="I47" s="27"/>
      <c r="J47" s="27">
        <v>14400</v>
      </c>
      <c r="K47" s="27">
        <v>4800</v>
      </c>
      <c r="L47" s="27">
        <v>25800</v>
      </c>
      <c r="M47" s="27"/>
      <c r="N47" s="27"/>
      <c r="O47" s="27"/>
      <c r="P47" s="27"/>
      <c r="Q47" s="27">
        <f t="shared" si="10"/>
        <v>45000</v>
      </c>
    </row>
    <row r="48" spans="2:18" ht="47.25" x14ac:dyDescent="0.3">
      <c r="B48" s="41"/>
      <c r="C48" s="54"/>
      <c r="D48" s="202">
        <v>7.4</v>
      </c>
      <c r="E48" s="37" t="s">
        <v>1992</v>
      </c>
      <c r="F48" s="19">
        <v>1</v>
      </c>
      <c r="G48" s="20" t="s">
        <v>1425</v>
      </c>
      <c r="H48" s="143" t="s">
        <v>486</v>
      </c>
      <c r="I48" s="27"/>
      <c r="J48" s="27"/>
      <c r="K48" s="27"/>
      <c r="L48" s="27">
        <v>10000</v>
      </c>
      <c r="M48" s="27"/>
      <c r="N48" s="27"/>
      <c r="O48" s="27"/>
      <c r="P48" s="27"/>
      <c r="Q48" s="27">
        <f t="shared" si="10"/>
        <v>10000</v>
      </c>
    </row>
    <row r="49" spans="2:18" ht="63" x14ac:dyDescent="0.3">
      <c r="B49" s="35"/>
      <c r="C49" s="76"/>
      <c r="D49" s="202">
        <v>7.5</v>
      </c>
      <c r="E49" s="37" t="s">
        <v>1993</v>
      </c>
      <c r="F49" s="88">
        <v>1</v>
      </c>
      <c r="G49" s="124" t="s">
        <v>1443</v>
      </c>
      <c r="H49" s="698" t="s">
        <v>1018</v>
      </c>
      <c r="I49" s="87"/>
      <c r="J49" s="87">
        <v>7200</v>
      </c>
      <c r="K49" s="87">
        <v>5000</v>
      </c>
      <c r="L49" s="87">
        <v>32800</v>
      </c>
      <c r="M49" s="87"/>
      <c r="N49" s="87"/>
      <c r="O49" s="87"/>
      <c r="P49" s="87"/>
      <c r="Q49" s="87">
        <f t="shared" si="10"/>
        <v>45000</v>
      </c>
    </row>
    <row r="50" spans="2:18" ht="31.5" x14ac:dyDescent="0.3">
      <c r="B50" s="35"/>
      <c r="C50" s="54"/>
      <c r="D50" s="202">
        <v>7.6</v>
      </c>
      <c r="E50" s="37" t="s">
        <v>1456</v>
      </c>
      <c r="F50" s="19">
        <v>1</v>
      </c>
      <c r="G50" s="20" t="s">
        <v>1443</v>
      </c>
      <c r="H50" s="147" t="s">
        <v>1457</v>
      </c>
      <c r="I50" s="27"/>
      <c r="J50" s="27"/>
      <c r="K50" s="27"/>
      <c r="L50" s="27">
        <v>10000</v>
      </c>
      <c r="M50" s="27"/>
      <c r="N50" s="27"/>
      <c r="O50" s="27"/>
      <c r="P50" s="27"/>
      <c r="Q50" s="27">
        <f t="shared" si="10"/>
        <v>10000</v>
      </c>
    </row>
    <row r="51" spans="2:18" ht="47.25" x14ac:dyDescent="0.3">
      <c r="B51" s="35"/>
      <c r="C51" s="54"/>
      <c r="D51" s="170">
        <v>7.7</v>
      </c>
      <c r="E51" s="123" t="s">
        <v>426</v>
      </c>
      <c r="F51" s="19">
        <v>1</v>
      </c>
      <c r="G51" s="20" t="s">
        <v>1427</v>
      </c>
      <c r="H51" s="147">
        <v>23699</v>
      </c>
      <c r="I51" s="27"/>
      <c r="J51" s="27"/>
      <c r="K51" s="27"/>
      <c r="L51" s="27">
        <v>5000</v>
      </c>
      <c r="M51" s="27"/>
      <c r="N51" s="27"/>
      <c r="O51" s="27"/>
      <c r="P51" s="27"/>
      <c r="Q51" s="27">
        <f t="shared" si="10"/>
        <v>5000</v>
      </c>
    </row>
    <row r="52" spans="2:18" x14ac:dyDescent="0.3">
      <c r="B52" s="35"/>
      <c r="C52" s="38" t="s">
        <v>56</v>
      </c>
      <c r="D52" s="30" t="s">
        <v>95</v>
      </c>
      <c r="E52" s="96"/>
      <c r="F52" s="792"/>
      <c r="G52" s="23"/>
      <c r="H52" s="64"/>
      <c r="I52" s="90">
        <f>SUM(I53:I57)</f>
        <v>0</v>
      </c>
      <c r="J52" s="90">
        <f>SUM(J53:J57)</f>
        <v>0</v>
      </c>
      <c r="K52" s="90">
        <f>SUM(K53:K57)</f>
        <v>25000</v>
      </c>
      <c r="L52" s="90">
        <f>SUM(L53:L57)</f>
        <v>8000</v>
      </c>
      <c r="M52" s="90">
        <f t="shared" ref="M52:P52" si="11">SUM(M53:M57)</f>
        <v>0</v>
      </c>
      <c r="N52" s="90">
        <f t="shared" si="11"/>
        <v>0</v>
      </c>
      <c r="O52" s="90">
        <f t="shared" si="11"/>
        <v>0</v>
      </c>
      <c r="P52" s="90">
        <f t="shared" si="11"/>
        <v>0</v>
      </c>
      <c r="Q52" s="90">
        <f>SUM(Q53:Q57)</f>
        <v>33000</v>
      </c>
    </row>
    <row r="53" spans="2:18" ht="48.75" customHeight="1" x14ac:dyDescent="0.3">
      <c r="B53" s="35"/>
      <c r="C53" s="54"/>
      <c r="D53" s="47">
        <v>8.1</v>
      </c>
      <c r="E53" s="123" t="s">
        <v>1994</v>
      </c>
      <c r="F53" s="19">
        <v>1</v>
      </c>
      <c r="G53" s="20" t="s">
        <v>1425</v>
      </c>
      <c r="H53" s="143" t="s">
        <v>1458</v>
      </c>
      <c r="I53" s="77"/>
      <c r="J53" s="77"/>
      <c r="K53" s="77">
        <v>8000</v>
      </c>
      <c r="L53" s="77">
        <v>2000</v>
      </c>
      <c r="M53" s="77"/>
      <c r="N53" s="77"/>
      <c r="O53" s="77"/>
      <c r="P53" s="77"/>
      <c r="Q53" s="77">
        <f>SUM(I53:P53)</f>
        <v>10000</v>
      </c>
    </row>
    <row r="54" spans="2:18" ht="50.25" customHeight="1" x14ac:dyDescent="0.3">
      <c r="B54" s="35"/>
      <c r="C54" s="54"/>
      <c r="D54" s="47">
        <v>8.1999999999999993</v>
      </c>
      <c r="E54" s="59" t="s">
        <v>1995</v>
      </c>
      <c r="F54" s="19">
        <v>1</v>
      </c>
      <c r="G54" s="20" t="s">
        <v>1425</v>
      </c>
      <c r="H54" s="16" t="s">
        <v>1459</v>
      </c>
      <c r="I54" s="27"/>
      <c r="J54" s="27"/>
      <c r="K54" s="27">
        <v>2000</v>
      </c>
      <c r="L54" s="27">
        <v>3000</v>
      </c>
      <c r="M54" s="27"/>
      <c r="N54" s="27"/>
      <c r="O54" s="27"/>
      <c r="P54" s="27"/>
      <c r="Q54" s="77">
        <f>SUM(I54:P54)</f>
        <v>5000</v>
      </c>
    </row>
    <row r="55" spans="2:18" ht="46.5" customHeight="1" x14ac:dyDescent="0.3">
      <c r="B55" s="35"/>
      <c r="C55" s="54"/>
      <c r="D55" s="47">
        <v>8.3000000000000007</v>
      </c>
      <c r="E55" s="123" t="s">
        <v>1909</v>
      </c>
      <c r="F55" s="19">
        <v>1</v>
      </c>
      <c r="G55" s="20" t="s">
        <v>1427</v>
      </c>
      <c r="H55" s="143" t="s">
        <v>1460</v>
      </c>
      <c r="I55" s="27"/>
      <c r="J55" s="27"/>
      <c r="K55" s="27">
        <v>3000</v>
      </c>
      <c r="L55" s="27"/>
      <c r="M55" s="27"/>
      <c r="N55" s="27"/>
      <c r="O55" s="27"/>
      <c r="P55" s="27"/>
      <c r="Q55" s="77">
        <f>SUM(I55:P55)</f>
        <v>3000</v>
      </c>
    </row>
    <row r="56" spans="2:18" s="2" customFormat="1" ht="31.5" x14ac:dyDescent="0.3">
      <c r="B56" s="35"/>
      <c r="C56" s="54"/>
      <c r="D56" s="47">
        <v>8.4</v>
      </c>
      <c r="E56" s="123" t="s">
        <v>1461</v>
      </c>
      <c r="F56" s="19">
        <v>1</v>
      </c>
      <c r="G56" s="56" t="s">
        <v>1443</v>
      </c>
      <c r="H56" s="143" t="s">
        <v>1462</v>
      </c>
      <c r="I56" s="77"/>
      <c r="J56" s="77"/>
      <c r="K56" s="77">
        <v>10000</v>
      </c>
      <c r="L56" s="77"/>
      <c r="M56" s="77"/>
      <c r="N56" s="77"/>
      <c r="O56" s="77"/>
      <c r="P56" s="77"/>
      <c r="Q56" s="77">
        <f>SUM(I56:P56)</f>
        <v>10000</v>
      </c>
      <c r="R56" s="370"/>
    </row>
    <row r="57" spans="2:18" ht="52.5" customHeight="1" x14ac:dyDescent="0.3">
      <c r="B57" s="35"/>
      <c r="C57" s="54"/>
      <c r="D57" s="47">
        <v>8.5</v>
      </c>
      <c r="E57" s="59" t="s">
        <v>1463</v>
      </c>
      <c r="F57" s="19">
        <v>1</v>
      </c>
      <c r="G57" s="56" t="s">
        <v>1429</v>
      </c>
      <c r="H57" s="16" t="s">
        <v>1459</v>
      </c>
      <c r="I57" s="27"/>
      <c r="J57" s="27"/>
      <c r="K57" s="27">
        <v>2000</v>
      </c>
      <c r="L57" s="27">
        <v>3000</v>
      </c>
      <c r="M57" s="27"/>
      <c r="N57" s="27"/>
      <c r="O57" s="27"/>
      <c r="P57" s="27"/>
      <c r="Q57" s="77">
        <f>SUM(I57:P57)</f>
        <v>5000</v>
      </c>
    </row>
    <row r="58" spans="2:18" x14ac:dyDescent="0.3">
      <c r="B58" s="35"/>
      <c r="C58" s="38" t="s">
        <v>58</v>
      </c>
      <c r="D58" s="30" t="s">
        <v>181</v>
      </c>
      <c r="E58" s="96"/>
      <c r="F58" s="792"/>
      <c r="G58" s="23"/>
      <c r="H58" s="64"/>
      <c r="I58" s="90">
        <f>SUM(I59:I60)</f>
        <v>0</v>
      </c>
      <c r="J58" s="90">
        <f t="shared" ref="J58:P58" si="12">SUM(J59:J60)</f>
        <v>0</v>
      </c>
      <c r="K58" s="90">
        <f>SUM(K59:K60)</f>
        <v>0</v>
      </c>
      <c r="L58" s="90">
        <f t="shared" si="12"/>
        <v>13000</v>
      </c>
      <c r="M58" s="90">
        <f t="shared" si="12"/>
        <v>0</v>
      </c>
      <c r="N58" s="90">
        <f t="shared" si="12"/>
        <v>0</v>
      </c>
      <c r="O58" s="90">
        <f t="shared" si="12"/>
        <v>0</v>
      </c>
      <c r="P58" s="90">
        <f t="shared" si="12"/>
        <v>0</v>
      </c>
      <c r="Q58" s="90">
        <f>SUM(Q59:Q60)</f>
        <v>13000</v>
      </c>
    </row>
    <row r="59" spans="2:18" s="17" customFormat="1" ht="32.25" customHeight="1" x14ac:dyDescent="0.25">
      <c r="B59" s="1021"/>
      <c r="C59" s="207"/>
      <c r="D59" s="170">
        <v>9.1</v>
      </c>
      <c r="E59" s="22" t="s">
        <v>427</v>
      </c>
      <c r="F59" s="14">
        <v>1</v>
      </c>
      <c r="G59" s="15" t="s">
        <v>35</v>
      </c>
      <c r="H59" s="16" t="s">
        <v>1464</v>
      </c>
      <c r="I59" s="27"/>
      <c r="J59" s="27"/>
      <c r="K59" s="27"/>
      <c r="L59" s="27">
        <v>5000</v>
      </c>
      <c r="M59" s="27"/>
      <c r="N59" s="27"/>
      <c r="O59" s="27"/>
      <c r="P59" s="27"/>
      <c r="Q59" s="27">
        <f>SUM(J59:P59)</f>
        <v>5000</v>
      </c>
    </row>
    <row r="60" spans="2:18" s="17" customFormat="1" ht="61.5" customHeight="1" x14ac:dyDescent="0.25">
      <c r="B60" s="1018"/>
      <c r="C60" s="207"/>
      <c r="D60" s="75">
        <v>9.1999999999999993</v>
      </c>
      <c r="E60" s="37" t="s">
        <v>1996</v>
      </c>
      <c r="F60" s="88">
        <v>1</v>
      </c>
      <c r="G60" s="124" t="s">
        <v>1425</v>
      </c>
      <c r="H60" s="689" t="s">
        <v>1465</v>
      </c>
      <c r="I60" s="87"/>
      <c r="J60" s="87"/>
      <c r="K60" s="87"/>
      <c r="L60" s="87">
        <v>8000</v>
      </c>
      <c r="M60" s="87"/>
      <c r="N60" s="87"/>
      <c r="O60" s="87"/>
      <c r="P60" s="87"/>
      <c r="Q60" s="87">
        <f>SUM(I60:P60)</f>
        <v>8000</v>
      </c>
    </row>
    <row r="61" spans="2:18" x14ac:dyDescent="0.3">
      <c r="B61" s="35"/>
      <c r="C61" s="101" t="s">
        <v>2</v>
      </c>
      <c r="D61" s="74"/>
      <c r="E61" s="72"/>
      <c r="F61" s="44"/>
      <c r="G61" s="33"/>
      <c r="H61" s="73"/>
      <c r="I61" s="45">
        <f>SUM(I62+I64+I66)</f>
        <v>0</v>
      </c>
      <c r="J61" s="45">
        <f t="shared" ref="J61:P61" si="13">SUM(J62+J64+J66)</f>
        <v>0</v>
      </c>
      <c r="K61" s="45">
        <f t="shared" si="13"/>
        <v>0</v>
      </c>
      <c r="L61" s="45">
        <f>SUM(L62+L64+L66)</f>
        <v>30000</v>
      </c>
      <c r="M61" s="45">
        <f t="shared" si="13"/>
        <v>0</v>
      </c>
      <c r="N61" s="45">
        <f t="shared" si="13"/>
        <v>0</v>
      </c>
      <c r="O61" s="45">
        <f t="shared" si="13"/>
        <v>0</v>
      </c>
      <c r="P61" s="45">
        <f t="shared" si="13"/>
        <v>0</v>
      </c>
      <c r="Q61" s="45">
        <f>SUM(Q62+Q64+Q66)</f>
        <v>30000</v>
      </c>
      <c r="R61" s="1017"/>
    </row>
    <row r="62" spans="2:18" x14ac:dyDescent="0.3">
      <c r="B62" s="35"/>
      <c r="C62" s="38" t="s">
        <v>59</v>
      </c>
      <c r="D62" s="30" t="s">
        <v>32</v>
      </c>
      <c r="E62" s="96"/>
      <c r="F62" s="792"/>
      <c r="G62" s="23"/>
      <c r="H62" s="64"/>
      <c r="I62" s="90">
        <f>SUM(I63:I63)</f>
        <v>0</v>
      </c>
      <c r="J62" s="90">
        <f t="shared" ref="J62:P62" si="14">SUM(J63:J63)</f>
        <v>0</v>
      </c>
      <c r="K62" s="90">
        <f t="shared" si="14"/>
        <v>0</v>
      </c>
      <c r="L62" s="90">
        <f>SUM(L63:L63)</f>
        <v>25000</v>
      </c>
      <c r="M62" s="90">
        <f t="shared" si="14"/>
        <v>0</v>
      </c>
      <c r="N62" s="90">
        <f t="shared" si="14"/>
        <v>0</v>
      </c>
      <c r="O62" s="90">
        <f t="shared" si="14"/>
        <v>0</v>
      </c>
      <c r="P62" s="90">
        <f t="shared" si="14"/>
        <v>0</v>
      </c>
      <c r="Q62" s="90">
        <f>SUM(Q63:Q63)</f>
        <v>25000</v>
      </c>
    </row>
    <row r="63" spans="2:18" ht="47.25" x14ac:dyDescent="0.3">
      <c r="B63" s="35"/>
      <c r="C63" s="54"/>
      <c r="D63" s="47">
        <v>10.1</v>
      </c>
      <c r="E63" s="57" t="s">
        <v>1997</v>
      </c>
      <c r="F63" s="19" t="s">
        <v>42</v>
      </c>
      <c r="G63" s="20" t="s">
        <v>1425</v>
      </c>
      <c r="H63" s="143" t="s">
        <v>486</v>
      </c>
      <c r="I63" s="27"/>
      <c r="J63" s="27"/>
      <c r="K63" s="27"/>
      <c r="L63" s="27">
        <v>25000</v>
      </c>
      <c r="M63" s="27"/>
      <c r="N63" s="27"/>
      <c r="O63" s="27"/>
      <c r="P63" s="27"/>
      <c r="Q63" s="27">
        <f>SUM(I63:P63)</f>
        <v>25000</v>
      </c>
    </row>
    <row r="64" spans="2:18" x14ac:dyDescent="0.3">
      <c r="B64" s="35"/>
      <c r="C64" s="38" t="s">
        <v>60</v>
      </c>
      <c r="D64" s="791" t="s">
        <v>16</v>
      </c>
      <c r="E64" s="96"/>
      <c r="F64" s="792"/>
      <c r="G64" s="23"/>
      <c r="H64" s="64"/>
      <c r="I64" s="90">
        <f>SUM(I65:I65)</f>
        <v>0</v>
      </c>
      <c r="J64" s="90">
        <f t="shared" ref="J64:P64" si="15">SUM(J65:J65)</f>
        <v>0</v>
      </c>
      <c r="K64" s="90">
        <f t="shared" si="15"/>
        <v>0</v>
      </c>
      <c r="L64" s="90">
        <f t="shared" si="15"/>
        <v>5000</v>
      </c>
      <c r="M64" s="90">
        <f t="shared" si="15"/>
        <v>0</v>
      </c>
      <c r="N64" s="90">
        <f t="shared" si="15"/>
        <v>0</v>
      </c>
      <c r="O64" s="90">
        <f t="shared" si="15"/>
        <v>0</v>
      </c>
      <c r="P64" s="90">
        <f t="shared" si="15"/>
        <v>0</v>
      </c>
      <c r="Q64" s="90">
        <f>SUM(Q65:Q65)</f>
        <v>5000</v>
      </c>
    </row>
    <row r="65" spans="2:18" s="142" customFormat="1" ht="47.25" x14ac:dyDescent="0.25">
      <c r="B65" s="1018"/>
      <c r="C65" s="199"/>
      <c r="D65" s="170">
        <v>11.1</v>
      </c>
      <c r="E65" s="22" t="s">
        <v>430</v>
      </c>
      <c r="F65" s="14" t="s">
        <v>134</v>
      </c>
      <c r="G65" s="15" t="s">
        <v>35</v>
      </c>
      <c r="H65" s="16" t="s">
        <v>580</v>
      </c>
      <c r="I65" s="27"/>
      <c r="J65" s="27"/>
      <c r="K65" s="27"/>
      <c r="L65" s="27">
        <v>5000</v>
      </c>
      <c r="M65" s="27"/>
      <c r="N65" s="27"/>
      <c r="O65" s="27"/>
      <c r="P65" s="27"/>
      <c r="Q65" s="27">
        <f>SUM(J65:P65)</f>
        <v>5000</v>
      </c>
      <c r="R65" s="200"/>
    </row>
    <row r="66" spans="2:18" x14ac:dyDescent="0.3">
      <c r="B66" s="35"/>
      <c r="C66" s="38" t="s">
        <v>61</v>
      </c>
      <c r="D66" s="791" t="s">
        <v>19</v>
      </c>
      <c r="E66" s="96"/>
      <c r="F66" s="792"/>
      <c r="G66" s="23"/>
      <c r="H66" s="64"/>
      <c r="I66" s="90">
        <f>SUM(I67:I67)</f>
        <v>0</v>
      </c>
      <c r="J66" s="90">
        <f t="shared" ref="J66:Q66" si="16">SUM(J67:J67)</f>
        <v>0</v>
      </c>
      <c r="K66" s="90">
        <f t="shared" si="16"/>
        <v>0</v>
      </c>
      <c r="L66" s="90">
        <f t="shared" si="16"/>
        <v>0</v>
      </c>
      <c r="M66" s="90">
        <f t="shared" si="16"/>
        <v>0</v>
      </c>
      <c r="N66" s="90">
        <f t="shared" si="16"/>
        <v>0</v>
      </c>
      <c r="O66" s="90">
        <f t="shared" si="16"/>
        <v>0</v>
      </c>
      <c r="P66" s="90">
        <f t="shared" si="16"/>
        <v>0</v>
      </c>
      <c r="Q66" s="90">
        <f t="shared" si="16"/>
        <v>0</v>
      </c>
    </row>
    <row r="67" spans="2:18" hidden="1" x14ac:dyDescent="0.3">
      <c r="B67" s="35"/>
      <c r="C67" s="36"/>
      <c r="D67" s="47"/>
      <c r="E67" s="123"/>
      <c r="F67" s="1022"/>
      <c r="G67" s="20"/>
      <c r="H67" s="143"/>
      <c r="I67" s="130"/>
      <c r="J67" s="130"/>
      <c r="K67" s="130"/>
      <c r="L67" s="130"/>
      <c r="M67" s="130"/>
      <c r="N67" s="130"/>
      <c r="O67" s="130"/>
      <c r="P67" s="130"/>
      <c r="Q67" s="130"/>
    </row>
    <row r="68" spans="2:18" x14ac:dyDescent="0.3">
      <c r="B68" s="35"/>
      <c r="C68" s="101" t="s">
        <v>87</v>
      </c>
      <c r="D68" s="74"/>
      <c r="E68" s="72"/>
      <c r="F68" s="44"/>
      <c r="G68" s="33"/>
      <c r="H68" s="73"/>
      <c r="I68" s="45">
        <f>SUM(I69+I72)</f>
        <v>0</v>
      </c>
      <c r="J68" s="45">
        <f t="shared" ref="J68:P68" si="17">SUM(J69+J72)</f>
        <v>0</v>
      </c>
      <c r="K68" s="45">
        <f t="shared" si="17"/>
        <v>15000</v>
      </c>
      <c r="L68" s="45">
        <f t="shared" si="17"/>
        <v>32000</v>
      </c>
      <c r="M68" s="45">
        <f t="shared" si="17"/>
        <v>0</v>
      </c>
      <c r="N68" s="45">
        <f t="shared" si="17"/>
        <v>0</v>
      </c>
      <c r="O68" s="45">
        <f t="shared" si="17"/>
        <v>0</v>
      </c>
      <c r="P68" s="45">
        <f t="shared" si="17"/>
        <v>0</v>
      </c>
      <c r="Q68" s="45">
        <f>SUM(Q69+Q72)</f>
        <v>47000</v>
      </c>
      <c r="R68" s="1017"/>
    </row>
    <row r="69" spans="2:18" x14ac:dyDescent="0.3">
      <c r="B69" s="35"/>
      <c r="C69" s="38" t="s">
        <v>62</v>
      </c>
      <c r="D69" s="30" t="s">
        <v>90</v>
      </c>
      <c r="E69" s="96"/>
      <c r="F69" s="792"/>
      <c r="G69" s="23"/>
      <c r="H69" s="64"/>
      <c r="I69" s="90">
        <f>SUM(I70:I71)</f>
        <v>0</v>
      </c>
      <c r="J69" s="90">
        <f t="shared" ref="J69:P69" si="18">SUM(J70:J71)</f>
        <v>0</v>
      </c>
      <c r="K69" s="90">
        <f>SUM(K70:K71)</f>
        <v>5000</v>
      </c>
      <c r="L69" s="90">
        <f>SUM(L70:L71)</f>
        <v>27000</v>
      </c>
      <c r="M69" s="90">
        <f t="shared" si="18"/>
        <v>0</v>
      </c>
      <c r="N69" s="90">
        <f t="shared" si="18"/>
        <v>0</v>
      </c>
      <c r="O69" s="90">
        <f t="shared" si="18"/>
        <v>0</v>
      </c>
      <c r="P69" s="90">
        <f t="shared" si="18"/>
        <v>0</v>
      </c>
      <c r="Q69" s="90">
        <f>SUM(Q70:Q71)</f>
        <v>32000</v>
      </c>
    </row>
    <row r="70" spans="2:18" ht="31.5" x14ac:dyDescent="0.3">
      <c r="B70" s="35"/>
      <c r="C70" s="76"/>
      <c r="D70" s="47">
        <v>13.1</v>
      </c>
      <c r="E70" s="57" t="s">
        <v>1466</v>
      </c>
      <c r="F70" s="19">
        <v>1</v>
      </c>
      <c r="G70" s="20" t="s">
        <v>1425</v>
      </c>
      <c r="H70" s="16" t="s">
        <v>1465</v>
      </c>
      <c r="I70" s="77"/>
      <c r="J70" s="77"/>
      <c r="K70" s="77">
        <v>5000</v>
      </c>
      <c r="L70" s="77">
        <v>20000</v>
      </c>
      <c r="M70" s="77"/>
      <c r="N70" s="77"/>
      <c r="O70" s="77"/>
      <c r="P70" s="77"/>
      <c r="Q70" s="77">
        <f>SUM(I70:P70)</f>
        <v>25000</v>
      </c>
    </row>
    <row r="71" spans="2:18" ht="31.5" x14ac:dyDescent="0.3">
      <c r="B71" s="35"/>
      <c r="C71" s="54"/>
      <c r="D71" s="47">
        <v>13.2</v>
      </c>
      <c r="E71" s="123" t="s">
        <v>1467</v>
      </c>
      <c r="F71" s="19">
        <v>1</v>
      </c>
      <c r="G71" s="20" t="s">
        <v>1427</v>
      </c>
      <c r="H71" s="143" t="s">
        <v>1468</v>
      </c>
      <c r="I71" s="27"/>
      <c r="J71" s="27"/>
      <c r="K71" s="27"/>
      <c r="L71" s="27">
        <v>7000</v>
      </c>
      <c r="M71" s="27"/>
      <c r="N71" s="27"/>
      <c r="O71" s="27"/>
      <c r="P71" s="27"/>
      <c r="Q71" s="27">
        <f>SUM(I71:P71)</f>
        <v>7000</v>
      </c>
    </row>
    <row r="72" spans="2:18" x14ac:dyDescent="0.3">
      <c r="B72" s="35"/>
      <c r="C72" s="38" t="s">
        <v>63</v>
      </c>
      <c r="D72" s="30" t="s">
        <v>184</v>
      </c>
      <c r="E72" s="96"/>
      <c r="F72" s="792"/>
      <c r="G72" s="23"/>
      <c r="H72" s="64"/>
      <c r="I72" s="90">
        <f>SUM(I73:I75)</f>
        <v>0</v>
      </c>
      <c r="J72" s="90">
        <f t="shared" ref="J72:P72" si="19">SUM(J73:J75)</f>
        <v>0</v>
      </c>
      <c r="K72" s="90">
        <f t="shared" si="19"/>
        <v>10000</v>
      </c>
      <c r="L72" s="90">
        <f t="shared" si="19"/>
        <v>5000</v>
      </c>
      <c r="M72" s="90">
        <f t="shared" si="19"/>
        <v>0</v>
      </c>
      <c r="N72" s="90">
        <f t="shared" si="19"/>
        <v>0</v>
      </c>
      <c r="O72" s="90">
        <f t="shared" si="19"/>
        <v>0</v>
      </c>
      <c r="P72" s="90">
        <f t="shared" si="19"/>
        <v>0</v>
      </c>
      <c r="Q72" s="90">
        <f>SUM(Q73:Q75)</f>
        <v>15000</v>
      </c>
    </row>
    <row r="73" spans="2:18" ht="31.5" x14ac:dyDescent="0.3">
      <c r="B73" s="35"/>
      <c r="C73" s="54"/>
      <c r="D73" s="47">
        <v>14.1</v>
      </c>
      <c r="E73" s="57" t="s">
        <v>1998</v>
      </c>
      <c r="F73" s="19">
        <v>5</v>
      </c>
      <c r="G73" s="20" t="s">
        <v>1425</v>
      </c>
      <c r="H73" s="16" t="s">
        <v>1465</v>
      </c>
      <c r="I73" s="27"/>
      <c r="J73" s="27"/>
      <c r="K73" s="27">
        <v>5000</v>
      </c>
      <c r="L73" s="27"/>
      <c r="M73" s="27"/>
      <c r="N73" s="27"/>
      <c r="O73" s="27"/>
      <c r="P73" s="27"/>
      <c r="Q73" s="27">
        <f>SUM(I73:P73)</f>
        <v>5000</v>
      </c>
    </row>
    <row r="74" spans="2:18" ht="31.5" x14ac:dyDescent="0.3">
      <c r="B74" s="35"/>
      <c r="C74" s="54"/>
      <c r="D74" s="47">
        <v>14.2</v>
      </c>
      <c r="E74" s="123" t="s">
        <v>1469</v>
      </c>
      <c r="F74" s="19">
        <v>3</v>
      </c>
      <c r="G74" s="20" t="s">
        <v>1425</v>
      </c>
      <c r="H74" s="143" t="s">
        <v>486</v>
      </c>
      <c r="I74" s="27"/>
      <c r="J74" s="27"/>
      <c r="K74" s="27">
        <v>5000</v>
      </c>
      <c r="L74" s="27"/>
      <c r="M74" s="27"/>
      <c r="N74" s="27"/>
      <c r="O74" s="27"/>
      <c r="P74" s="27"/>
      <c r="Q74" s="27">
        <f t="shared" ref="Q74:Q75" si="20">SUM(I74:P74)</f>
        <v>5000</v>
      </c>
    </row>
    <row r="75" spans="2:18" ht="32.25" customHeight="1" x14ac:dyDescent="0.3">
      <c r="B75" s="41"/>
      <c r="C75" s="76"/>
      <c r="D75" s="47">
        <v>14.3</v>
      </c>
      <c r="E75" s="57" t="s">
        <v>431</v>
      </c>
      <c r="F75" s="19">
        <v>5</v>
      </c>
      <c r="G75" s="20" t="s">
        <v>1427</v>
      </c>
      <c r="H75" s="21" t="s">
        <v>1055</v>
      </c>
      <c r="I75" s="27"/>
      <c r="J75" s="27"/>
      <c r="K75" s="27"/>
      <c r="L75" s="27">
        <v>5000</v>
      </c>
      <c r="M75" s="27"/>
      <c r="N75" s="27"/>
      <c r="O75" s="27"/>
      <c r="P75" s="27"/>
      <c r="Q75" s="27">
        <f t="shared" si="20"/>
        <v>5000</v>
      </c>
    </row>
    <row r="76" spans="2:18" x14ac:dyDescent="0.3">
      <c r="B76" s="35"/>
      <c r="C76" s="152" t="s">
        <v>86</v>
      </c>
      <c r="D76" s="125"/>
      <c r="E76" s="886"/>
      <c r="F76" s="1023"/>
      <c r="G76" s="888"/>
      <c r="H76" s="889"/>
      <c r="I76" s="1024">
        <f>SUM(I77)</f>
        <v>0</v>
      </c>
      <c r="J76" s="1024">
        <f t="shared" ref="J76:Q77" si="21">SUM(J77)</f>
        <v>0</v>
      </c>
      <c r="K76" s="1024">
        <f t="shared" si="21"/>
        <v>0</v>
      </c>
      <c r="L76" s="1024">
        <f t="shared" si="21"/>
        <v>5000</v>
      </c>
      <c r="M76" s="1024">
        <f t="shared" si="21"/>
        <v>0</v>
      </c>
      <c r="N76" s="1024">
        <f t="shared" si="21"/>
        <v>0</v>
      </c>
      <c r="O76" s="1024">
        <f t="shared" si="21"/>
        <v>0</v>
      </c>
      <c r="P76" s="1024">
        <f t="shared" si="21"/>
        <v>0</v>
      </c>
      <c r="Q76" s="1024">
        <f t="shared" si="21"/>
        <v>5000</v>
      </c>
      <c r="R76" s="1017"/>
    </row>
    <row r="77" spans="2:18" x14ac:dyDescent="0.3">
      <c r="B77" s="35"/>
      <c r="C77" s="38" t="s">
        <v>64</v>
      </c>
      <c r="D77" s="30" t="s">
        <v>185</v>
      </c>
      <c r="E77" s="96"/>
      <c r="F77" s="792"/>
      <c r="G77" s="23"/>
      <c r="H77" s="64"/>
      <c r="I77" s="90">
        <f>SUM(I78)</f>
        <v>0</v>
      </c>
      <c r="J77" s="90">
        <f t="shared" si="21"/>
        <v>0</v>
      </c>
      <c r="K77" s="90">
        <f t="shared" si="21"/>
        <v>0</v>
      </c>
      <c r="L77" s="90">
        <f>SUM(L78)</f>
        <v>5000</v>
      </c>
      <c r="M77" s="90">
        <f t="shared" si="21"/>
        <v>0</v>
      </c>
      <c r="N77" s="90">
        <f t="shared" si="21"/>
        <v>0</v>
      </c>
      <c r="O77" s="90">
        <f t="shared" si="21"/>
        <v>0</v>
      </c>
      <c r="P77" s="90">
        <f t="shared" si="21"/>
        <v>0</v>
      </c>
      <c r="Q77" s="90">
        <f>SUM(Q78)</f>
        <v>5000</v>
      </c>
    </row>
    <row r="78" spans="2:18" ht="32.25" customHeight="1" x14ac:dyDescent="0.3">
      <c r="B78" s="1018"/>
      <c r="C78" s="199"/>
      <c r="D78" s="202">
        <v>15.1</v>
      </c>
      <c r="E78" s="834" t="s">
        <v>434</v>
      </c>
      <c r="F78" s="14" t="s">
        <v>45</v>
      </c>
      <c r="G78" s="15" t="s">
        <v>35</v>
      </c>
      <c r="H78" s="15" t="s">
        <v>1470</v>
      </c>
      <c r="I78" s="27"/>
      <c r="J78" s="27"/>
      <c r="K78" s="27"/>
      <c r="L78" s="27">
        <v>5000</v>
      </c>
      <c r="M78" s="27"/>
      <c r="N78" s="27"/>
      <c r="O78" s="27"/>
      <c r="P78" s="27"/>
      <c r="Q78" s="27">
        <f>SUM(J78:P78)</f>
        <v>5000</v>
      </c>
    </row>
    <row r="79" spans="2:18" x14ac:dyDescent="0.3">
      <c r="B79" s="35"/>
      <c r="C79" s="101" t="s">
        <v>4</v>
      </c>
      <c r="D79" s="74"/>
      <c r="E79" s="72"/>
      <c r="F79" s="44"/>
      <c r="G79" s="33"/>
      <c r="H79" s="73"/>
      <c r="I79" s="45">
        <f>SUM(I80+I83+I85+I88)</f>
        <v>0</v>
      </c>
      <c r="J79" s="45">
        <f t="shared" ref="J79:Q79" si="22">SUM(J80+J83+J85+J88)</f>
        <v>0</v>
      </c>
      <c r="K79" s="45">
        <f t="shared" si="22"/>
        <v>8000</v>
      </c>
      <c r="L79" s="45">
        <f t="shared" si="22"/>
        <v>373800</v>
      </c>
      <c r="M79" s="45">
        <f t="shared" si="22"/>
        <v>0</v>
      </c>
      <c r="N79" s="45">
        <f t="shared" si="22"/>
        <v>0</v>
      </c>
      <c r="O79" s="45">
        <f t="shared" si="22"/>
        <v>0</v>
      </c>
      <c r="P79" s="45">
        <f t="shared" si="22"/>
        <v>0</v>
      </c>
      <c r="Q79" s="45">
        <f t="shared" si="22"/>
        <v>381800</v>
      </c>
      <c r="R79" s="1017"/>
    </row>
    <row r="80" spans="2:18" x14ac:dyDescent="0.3">
      <c r="B80" s="35"/>
      <c r="C80" s="38" t="s">
        <v>65</v>
      </c>
      <c r="D80" s="30" t="s">
        <v>91</v>
      </c>
      <c r="E80" s="96"/>
      <c r="F80" s="792"/>
      <c r="G80" s="23"/>
      <c r="H80" s="64"/>
      <c r="I80" s="90">
        <f>SUM(I81:I82)</f>
        <v>0</v>
      </c>
      <c r="J80" s="90">
        <f t="shared" ref="J80:P80" si="23">SUM(J81:J82)</f>
        <v>0</v>
      </c>
      <c r="K80" s="90">
        <f>SUM(K81:K82)</f>
        <v>0</v>
      </c>
      <c r="L80" s="90">
        <f>SUM(L81:L82)</f>
        <v>15000</v>
      </c>
      <c r="M80" s="90">
        <f t="shared" si="23"/>
        <v>0</v>
      </c>
      <c r="N80" s="90">
        <f t="shared" si="23"/>
        <v>0</v>
      </c>
      <c r="O80" s="90">
        <f t="shared" si="23"/>
        <v>0</v>
      </c>
      <c r="P80" s="90">
        <f t="shared" si="23"/>
        <v>0</v>
      </c>
      <c r="Q80" s="90">
        <f>SUM(Q81:Q82)</f>
        <v>15000</v>
      </c>
    </row>
    <row r="81" spans="2:21" ht="32.25" customHeight="1" x14ac:dyDescent="0.3">
      <c r="B81" s="1018"/>
      <c r="C81" s="199"/>
      <c r="D81" s="170">
        <v>16.100000000000001</v>
      </c>
      <c r="E81" s="42" t="s">
        <v>1471</v>
      </c>
      <c r="F81" s="14" t="s">
        <v>69</v>
      </c>
      <c r="G81" s="15" t="s">
        <v>35</v>
      </c>
      <c r="H81" s="15" t="s">
        <v>437</v>
      </c>
      <c r="I81" s="27"/>
      <c r="J81" s="27"/>
      <c r="K81" s="27"/>
      <c r="L81" s="27">
        <v>10000</v>
      </c>
      <c r="M81" s="27"/>
      <c r="N81" s="27"/>
      <c r="O81" s="27"/>
      <c r="P81" s="27"/>
      <c r="Q81" s="27">
        <f>SUM(J81:P81)</f>
        <v>10000</v>
      </c>
    </row>
    <row r="82" spans="2:21" s="142" customFormat="1" ht="36" customHeight="1" x14ac:dyDescent="0.25">
      <c r="B82" s="1018"/>
      <c r="C82" s="199"/>
      <c r="D82" s="170">
        <v>16.2</v>
      </c>
      <c r="E82" s="22" t="s">
        <v>1472</v>
      </c>
      <c r="F82" s="14">
        <v>9</v>
      </c>
      <c r="G82" s="15" t="s">
        <v>35</v>
      </c>
      <c r="H82" s="201" t="s">
        <v>1473</v>
      </c>
      <c r="I82" s="27"/>
      <c r="J82" s="27"/>
      <c r="K82" s="27"/>
      <c r="L82" s="27">
        <v>5000</v>
      </c>
      <c r="M82" s="27"/>
      <c r="N82" s="27"/>
      <c r="O82" s="27"/>
      <c r="P82" s="27"/>
      <c r="Q82" s="27">
        <f>SUM(J82:P82)</f>
        <v>5000</v>
      </c>
      <c r="R82" s="200"/>
    </row>
    <row r="83" spans="2:21" x14ac:dyDescent="0.3">
      <c r="B83" s="35"/>
      <c r="C83" s="38" t="s">
        <v>66</v>
      </c>
      <c r="D83" s="30" t="s">
        <v>5</v>
      </c>
      <c r="E83" s="96"/>
      <c r="F83" s="792"/>
      <c r="G83" s="23"/>
      <c r="H83" s="64"/>
      <c r="I83" s="90">
        <f>SUM(I84)</f>
        <v>0</v>
      </c>
      <c r="J83" s="90">
        <f t="shared" ref="J83:P83" si="24">SUM(J84)</f>
        <v>0</v>
      </c>
      <c r="K83" s="90">
        <f t="shared" si="24"/>
        <v>0</v>
      </c>
      <c r="L83" s="90">
        <f>SUM(L84)</f>
        <v>291800</v>
      </c>
      <c r="M83" s="90">
        <f t="shared" si="24"/>
        <v>0</v>
      </c>
      <c r="N83" s="90">
        <f t="shared" si="24"/>
        <v>0</v>
      </c>
      <c r="O83" s="90">
        <f t="shared" si="24"/>
        <v>0</v>
      </c>
      <c r="P83" s="90">
        <f t="shared" si="24"/>
        <v>0</v>
      </c>
      <c r="Q83" s="90">
        <f>SUM(Q84)</f>
        <v>291800</v>
      </c>
    </row>
    <row r="84" spans="2:21" s="142" customFormat="1" ht="47.25" x14ac:dyDescent="0.25">
      <c r="B84" s="1018"/>
      <c r="C84" s="199"/>
      <c r="D84" s="170">
        <v>17.100000000000001</v>
      </c>
      <c r="E84" s="22" t="s">
        <v>88</v>
      </c>
      <c r="F84" s="14">
        <v>8</v>
      </c>
      <c r="G84" s="15" t="s">
        <v>35</v>
      </c>
      <c r="H84" s="143" t="s">
        <v>486</v>
      </c>
      <c r="I84" s="27"/>
      <c r="J84" s="27"/>
      <c r="K84" s="27"/>
      <c r="L84" s="27">
        <v>291800</v>
      </c>
      <c r="M84" s="27"/>
      <c r="N84" s="27"/>
      <c r="O84" s="27"/>
      <c r="P84" s="27"/>
      <c r="Q84" s="27">
        <f>SUM(J84:P84)</f>
        <v>291800</v>
      </c>
      <c r="R84" s="200"/>
    </row>
    <row r="85" spans="2:21" x14ac:dyDescent="0.3">
      <c r="B85" s="35"/>
      <c r="C85" s="38" t="s">
        <v>167</v>
      </c>
      <c r="D85" s="30" t="s">
        <v>283</v>
      </c>
      <c r="E85" s="96"/>
      <c r="F85" s="792"/>
      <c r="G85" s="23"/>
      <c r="H85" s="64"/>
      <c r="I85" s="90">
        <f>SUM(I86:I87)</f>
        <v>0</v>
      </c>
      <c r="J85" s="90">
        <f t="shared" ref="J85:P85" si="25">SUM(J86:J87)</f>
        <v>0</v>
      </c>
      <c r="K85" s="90">
        <f t="shared" si="25"/>
        <v>0</v>
      </c>
      <c r="L85" s="90">
        <f>SUM(L86:L87)</f>
        <v>45000</v>
      </c>
      <c r="M85" s="90">
        <f t="shared" si="25"/>
        <v>0</v>
      </c>
      <c r="N85" s="90">
        <f t="shared" si="25"/>
        <v>0</v>
      </c>
      <c r="O85" s="90">
        <f t="shared" si="25"/>
        <v>0</v>
      </c>
      <c r="P85" s="90">
        <f t="shared" si="25"/>
        <v>0</v>
      </c>
      <c r="Q85" s="90">
        <f>SUM(Q86:Q87)</f>
        <v>45000</v>
      </c>
    </row>
    <row r="86" spans="2:21" ht="31.5" x14ac:dyDescent="0.3">
      <c r="B86" s="35"/>
      <c r="C86" s="54"/>
      <c r="D86" s="47">
        <v>18.100000000000001</v>
      </c>
      <c r="E86" s="123" t="s">
        <v>1474</v>
      </c>
      <c r="F86" s="19">
        <v>8</v>
      </c>
      <c r="G86" s="20" t="s">
        <v>1425</v>
      </c>
      <c r="H86" s="143" t="s">
        <v>486</v>
      </c>
      <c r="I86" s="27"/>
      <c r="J86" s="27"/>
      <c r="K86" s="27"/>
      <c r="L86" s="27">
        <v>5000</v>
      </c>
      <c r="M86" s="27"/>
      <c r="N86" s="27"/>
      <c r="O86" s="27"/>
      <c r="P86" s="27"/>
      <c r="Q86" s="27">
        <f>SUM(I86:P86)</f>
        <v>5000</v>
      </c>
    </row>
    <row r="87" spans="2:21" ht="31.5" x14ac:dyDescent="0.3">
      <c r="B87" s="35"/>
      <c r="C87" s="54"/>
      <c r="D87" s="47">
        <v>18.2</v>
      </c>
      <c r="E87" s="123" t="s">
        <v>435</v>
      </c>
      <c r="F87" s="19">
        <v>8</v>
      </c>
      <c r="G87" s="20" t="s">
        <v>1429</v>
      </c>
      <c r="H87" s="143" t="s">
        <v>486</v>
      </c>
      <c r="I87" s="27"/>
      <c r="J87" s="27"/>
      <c r="K87" s="27"/>
      <c r="L87" s="27">
        <v>40000</v>
      </c>
      <c r="M87" s="27"/>
      <c r="N87" s="27"/>
      <c r="O87" s="27"/>
      <c r="P87" s="27"/>
      <c r="Q87" s="27">
        <f>SUM(I87:P87)</f>
        <v>40000</v>
      </c>
    </row>
    <row r="88" spans="2:21" x14ac:dyDescent="0.3">
      <c r="B88" s="35"/>
      <c r="C88" s="38" t="s">
        <v>187</v>
      </c>
      <c r="D88" s="30" t="s">
        <v>17</v>
      </c>
      <c r="E88" s="96"/>
      <c r="F88" s="792"/>
      <c r="G88" s="23"/>
      <c r="H88" s="64"/>
      <c r="I88" s="90">
        <f>SUM(I89:I93)</f>
        <v>0</v>
      </c>
      <c r="J88" s="90">
        <f>SUM(J89:J93)</f>
        <v>0</v>
      </c>
      <c r="K88" s="90">
        <f>SUM(K89:K93)</f>
        <v>8000</v>
      </c>
      <c r="L88" s="90">
        <f>SUM(L89:L93)</f>
        <v>22000</v>
      </c>
      <c r="M88" s="90">
        <f t="shared" ref="M88:P88" si="26">SUM(M89:M93)</f>
        <v>0</v>
      </c>
      <c r="N88" s="90">
        <f>SUM(N89:N93)</f>
        <v>0</v>
      </c>
      <c r="O88" s="90">
        <f t="shared" si="26"/>
        <v>0</v>
      </c>
      <c r="P88" s="90">
        <f t="shared" si="26"/>
        <v>0</v>
      </c>
      <c r="Q88" s="90">
        <f>SUM(Q89:Q93)</f>
        <v>30000</v>
      </c>
    </row>
    <row r="89" spans="2:21" s="142" customFormat="1" ht="51.75" customHeight="1" x14ac:dyDescent="0.25">
      <c r="B89" s="1018"/>
      <c r="C89" s="199"/>
      <c r="D89" s="170">
        <v>19.100000000000001</v>
      </c>
      <c r="E89" s="22" t="s">
        <v>436</v>
      </c>
      <c r="F89" s="19" t="s">
        <v>1475</v>
      </c>
      <c r="G89" s="15" t="s">
        <v>35</v>
      </c>
      <c r="H89" s="203" t="s">
        <v>1476</v>
      </c>
      <c r="I89" s="27"/>
      <c r="J89" s="27"/>
      <c r="K89" s="27"/>
      <c r="L89" s="27">
        <v>5000</v>
      </c>
      <c r="M89" s="27"/>
      <c r="N89" s="27"/>
      <c r="O89" s="27"/>
      <c r="P89" s="27"/>
      <c r="Q89" s="27">
        <f>SUM(I89:P89)</f>
        <v>5000</v>
      </c>
      <c r="R89" s="200"/>
    </row>
    <row r="90" spans="2:21" s="142" customFormat="1" ht="47.25" x14ac:dyDescent="0.25">
      <c r="B90" s="1021"/>
      <c r="C90" s="199"/>
      <c r="D90" s="170">
        <v>19.2</v>
      </c>
      <c r="E90" s="22" t="s">
        <v>89</v>
      </c>
      <c r="F90" s="19" t="s">
        <v>353</v>
      </c>
      <c r="G90" s="15" t="s">
        <v>35</v>
      </c>
      <c r="H90" s="16" t="s">
        <v>1477</v>
      </c>
      <c r="I90" s="27"/>
      <c r="J90" s="27"/>
      <c r="K90" s="27"/>
      <c r="L90" s="27">
        <v>5000</v>
      </c>
      <c r="M90" s="27"/>
      <c r="N90" s="27"/>
      <c r="O90" s="27"/>
      <c r="P90" s="27"/>
      <c r="Q90" s="27">
        <f t="shared" ref="Q90:Q93" si="27">SUM(I90:P90)</f>
        <v>5000</v>
      </c>
      <c r="R90" s="200"/>
    </row>
    <row r="91" spans="2:21" ht="31.5" x14ac:dyDescent="0.3">
      <c r="B91" s="35"/>
      <c r="C91" s="129"/>
      <c r="D91" s="202">
        <v>19.3</v>
      </c>
      <c r="E91" s="37" t="s">
        <v>1478</v>
      </c>
      <c r="F91" s="88" t="s">
        <v>353</v>
      </c>
      <c r="G91" s="124" t="s">
        <v>1425</v>
      </c>
      <c r="H91" s="698" t="s">
        <v>1479</v>
      </c>
      <c r="I91" s="87"/>
      <c r="J91" s="87"/>
      <c r="K91" s="87">
        <v>5000</v>
      </c>
      <c r="L91" s="87"/>
      <c r="M91" s="87"/>
      <c r="N91" s="87"/>
      <c r="O91" s="87"/>
      <c r="P91" s="87"/>
      <c r="Q91" s="87">
        <f t="shared" si="27"/>
        <v>5000</v>
      </c>
    </row>
    <row r="92" spans="2:21" ht="31.5" x14ac:dyDescent="0.3">
      <c r="B92" s="35"/>
      <c r="C92" s="54"/>
      <c r="D92" s="170">
        <v>19.399999999999999</v>
      </c>
      <c r="E92" s="123" t="s">
        <v>1480</v>
      </c>
      <c r="F92" s="19" t="s">
        <v>353</v>
      </c>
      <c r="G92" s="20" t="s">
        <v>1427</v>
      </c>
      <c r="H92" s="147" t="s">
        <v>1481</v>
      </c>
      <c r="I92" s="27"/>
      <c r="J92" s="27"/>
      <c r="K92" s="27"/>
      <c r="L92" s="27">
        <v>5000</v>
      </c>
      <c r="M92" s="27"/>
      <c r="N92" s="27"/>
      <c r="O92" s="27"/>
      <c r="P92" s="27"/>
      <c r="Q92" s="27">
        <f t="shared" si="27"/>
        <v>5000</v>
      </c>
    </row>
    <row r="93" spans="2:21" ht="31.5" x14ac:dyDescent="0.3">
      <c r="B93" s="35"/>
      <c r="C93" s="54"/>
      <c r="D93" s="170">
        <v>19.5</v>
      </c>
      <c r="E93" s="123" t="s">
        <v>1482</v>
      </c>
      <c r="F93" s="19" t="s">
        <v>353</v>
      </c>
      <c r="G93" s="20" t="s">
        <v>1429</v>
      </c>
      <c r="H93" s="147" t="s">
        <v>1483</v>
      </c>
      <c r="I93" s="27"/>
      <c r="J93" s="27"/>
      <c r="K93" s="27">
        <v>3000</v>
      </c>
      <c r="L93" s="27">
        <v>7000</v>
      </c>
      <c r="M93" s="27"/>
      <c r="N93" s="27"/>
      <c r="O93" s="27"/>
      <c r="P93" s="27"/>
      <c r="Q93" s="27">
        <f t="shared" si="27"/>
        <v>10000</v>
      </c>
    </row>
    <row r="94" spans="2:21" s="13" customFormat="1" ht="15.75" x14ac:dyDescent="0.25">
      <c r="B94" s="35"/>
      <c r="C94" s="152" t="s">
        <v>1491</v>
      </c>
      <c r="D94" s="125"/>
      <c r="E94" s="886"/>
      <c r="F94" s="887"/>
      <c r="G94" s="888"/>
      <c r="H94" s="889"/>
      <c r="I94" s="890">
        <f>SUM(I95)</f>
        <v>0</v>
      </c>
      <c r="J94" s="890">
        <f t="shared" ref="J94:O94" si="28">SUM(J95)</f>
        <v>0</v>
      </c>
      <c r="K94" s="890">
        <f t="shared" si="28"/>
        <v>0</v>
      </c>
      <c r="L94" s="890">
        <f t="shared" si="28"/>
        <v>0</v>
      </c>
      <c r="M94" s="890">
        <f t="shared" si="28"/>
        <v>0</v>
      </c>
      <c r="N94" s="890">
        <f t="shared" si="28"/>
        <v>0</v>
      </c>
      <c r="O94" s="890">
        <f t="shared" si="28"/>
        <v>0</v>
      </c>
      <c r="P94" s="890">
        <f>SUM(P95)</f>
        <v>2210000</v>
      </c>
      <c r="Q94" s="890">
        <f>SUM(Q95)</f>
        <v>2210000</v>
      </c>
    </row>
    <row r="95" spans="2:21" s="13" customFormat="1" ht="15.75" x14ac:dyDescent="0.25">
      <c r="B95" s="35"/>
      <c r="C95" s="1073" t="s">
        <v>253</v>
      </c>
      <c r="D95" s="1074" t="s">
        <v>1492</v>
      </c>
      <c r="E95" s="819"/>
      <c r="F95" s="820"/>
      <c r="G95" s="821"/>
      <c r="H95" s="1075"/>
      <c r="I95" s="1076">
        <f>SUM(I96:I112)</f>
        <v>0</v>
      </c>
      <c r="J95" s="1076">
        <f t="shared" ref="J95:Q95" si="29">SUM(J96:J112)</f>
        <v>0</v>
      </c>
      <c r="K95" s="1076">
        <f t="shared" si="29"/>
        <v>0</v>
      </c>
      <c r="L95" s="1076">
        <f t="shared" si="29"/>
        <v>0</v>
      </c>
      <c r="M95" s="1076">
        <f t="shared" si="29"/>
        <v>0</v>
      </c>
      <c r="N95" s="1076">
        <f t="shared" si="29"/>
        <v>0</v>
      </c>
      <c r="O95" s="1076">
        <f t="shared" si="29"/>
        <v>0</v>
      </c>
      <c r="P95" s="1076">
        <f t="shared" si="29"/>
        <v>2210000</v>
      </c>
      <c r="Q95" s="1076">
        <f t="shared" si="29"/>
        <v>2210000</v>
      </c>
    </row>
    <row r="96" spans="2:21" ht="78.75" x14ac:dyDescent="0.3">
      <c r="B96" s="1523"/>
      <c r="C96" s="199"/>
      <c r="D96" s="170">
        <v>20.100000000000001</v>
      </c>
      <c r="E96" s="1574" t="s">
        <v>1875</v>
      </c>
      <c r="F96" s="14" t="s">
        <v>117</v>
      </c>
      <c r="G96" s="1380" t="s">
        <v>1888</v>
      </c>
      <c r="H96" s="143" t="s">
        <v>486</v>
      </c>
      <c r="I96" s="27"/>
      <c r="J96" s="27"/>
      <c r="K96" s="27"/>
      <c r="L96" s="27"/>
      <c r="M96" s="27"/>
      <c r="N96" s="27"/>
      <c r="O96" s="27"/>
      <c r="P96" s="27">
        <v>200000</v>
      </c>
      <c r="Q96" s="27">
        <f>SUM(I96:P96)</f>
        <v>200000</v>
      </c>
      <c r="U96" s="211"/>
    </row>
    <row r="97" spans="2:17" ht="96" customHeight="1" x14ac:dyDescent="0.3">
      <c r="B97" s="1523"/>
      <c r="C97" s="199"/>
      <c r="D97" s="170">
        <v>20.2</v>
      </c>
      <c r="E97" s="1574" t="s">
        <v>1876</v>
      </c>
      <c r="F97" s="14" t="s">
        <v>117</v>
      </c>
      <c r="G97" s="1380" t="s">
        <v>1889</v>
      </c>
      <c r="H97" s="143" t="s">
        <v>486</v>
      </c>
      <c r="I97" s="27"/>
      <c r="J97" s="27"/>
      <c r="K97" s="27"/>
      <c r="L97" s="27"/>
      <c r="M97" s="27"/>
      <c r="N97" s="27"/>
      <c r="O97" s="27"/>
      <c r="P97" s="27">
        <v>250000</v>
      </c>
      <c r="Q97" s="27">
        <f t="shared" ref="Q97:Q112" si="30">SUM(I97:P97)</f>
        <v>250000</v>
      </c>
    </row>
    <row r="98" spans="2:17" ht="63" x14ac:dyDescent="0.3">
      <c r="B98" s="1523"/>
      <c r="C98" s="199"/>
      <c r="D98" s="170">
        <v>20.3</v>
      </c>
      <c r="E98" s="1574" t="s">
        <v>1877</v>
      </c>
      <c r="F98" s="14" t="s">
        <v>117</v>
      </c>
      <c r="G98" s="1380" t="s">
        <v>1890</v>
      </c>
      <c r="H98" s="143" t="s">
        <v>486</v>
      </c>
      <c r="I98" s="27"/>
      <c r="J98" s="27"/>
      <c r="K98" s="27"/>
      <c r="L98" s="27"/>
      <c r="M98" s="27"/>
      <c r="N98" s="27"/>
      <c r="O98" s="27"/>
      <c r="P98" s="27">
        <v>250000</v>
      </c>
      <c r="Q98" s="27">
        <f t="shared" si="30"/>
        <v>250000</v>
      </c>
    </row>
    <row r="99" spans="2:17" ht="48" customHeight="1" x14ac:dyDescent="0.3">
      <c r="B99" s="1522"/>
      <c r="C99" s="199"/>
      <c r="D99" s="170">
        <v>20.399999999999999</v>
      </c>
      <c r="E99" s="1574" t="s">
        <v>1878</v>
      </c>
      <c r="F99" s="14" t="s">
        <v>117</v>
      </c>
      <c r="G99" s="1380" t="s">
        <v>1888</v>
      </c>
      <c r="H99" s="143" t="s">
        <v>486</v>
      </c>
      <c r="I99" s="27"/>
      <c r="J99" s="27"/>
      <c r="K99" s="27"/>
      <c r="L99" s="27"/>
      <c r="M99" s="27"/>
      <c r="N99" s="27"/>
      <c r="O99" s="27"/>
      <c r="P99" s="27">
        <v>200000</v>
      </c>
      <c r="Q99" s="27">
        <f t="shared" si="30"/>
        <v>200000</v>
      </c>
    </row>
    <row r="100" spans="2:17" ht="78.75" x14ac:dyDescent="0.3">
      <c r="B100" s="1524"/>
      <c r="C100" s="199"/>
      <c r="D100" s="170">
        <v>20.5</v>
      </c>
      <c r="E100" s="1574" t="s">
        <v>1879</v>
      </c>
      <c r="F100" s="14" t="s">
        <v>117</v>
      </c>
      <c r="G100" s="1380" t="s">
        <v>1891</v>
      </c>
      <c r="H100" s="143" t="s">
        <v>486</v>
      </c>
      <c r="I100" s="27"/>
      <c r="J100" s="27"/>
      <c r="K100" s="27"/>
      <c r="L100" s="27"/>
      <c r="M100" s="27"/>
      <c r="N100" s="27"/>
      <c r="O100" s="27"/>
      <c r="P100" s="27">
        <v>250000</v>
      </c>
      <c r="Q100" s="27">
        <f t="shared" si="30"/>
        <v>250000</v>
      </c>
    </row>
    <row r="101" spans="2:17" ht="63" x14ac:dyDescent="0.3">
      <c r="B101" s="1523"/>
      <c r="C101" s="207"/>
      <c r="D101" s="202">
        <v>20.6</v>
      </c>
      <c r="E101" s="1575" t="s">
        <v>1880</v>
      </c>
      <c r="F101" s="29" t="s">
        <v>117</v>
      </c>
      <c r="G101" s="1383" t="s">
        <v>1892</v>
      </c>
      <c r="H101" s="634" t="s">
        <v>486</v>
      </c>
      <c r="I101" s="87"/>
      <c r="J101" s="87"/>
      <c r="K101" s="87"/>
      <c r="L101" s="87"/>
      <c r="M101" s="87"/>
      <c r="N101" s="87"/>
      <c r="O101" s="87"/>
      <c r="P101" s="87">
        <v>150000</v>
      </c>
      <c r="Q101" s="87">
        <f t="shared" si="30"/>
        <v>150000</v>
      </c>
    </row>
    <row r="102" spans="2:17" ht="63" x14ac:dyDescent="0.3">
      <c r="B102" s="1523"/>
      <c r="C102" s="1434"/>
      <c r="D102" s="173">
        <v>20.7</v>
      </c>
      <c r="E102" s="1576" t="s">
        <v>479</v>
      </c>
      <c r="F102" s="198" t="s">
        <v>117</v>
      </c>
      <c r="G102" s="1436" t="s">
        <v>1888</v>
      </c>
      <c r="H102" s="875" t="s">
        <v>486</v>
      </c>
      <c r="I102" s="28"/>
      <c r="J102" s="28"/>
      <c r="K102" s="28"/>
      <c r="L102" s="28"/>
      <c r="M102" s="28"/>
      <c r="N102" s="28"/>
      <c r="O102" s="28"/>
      <c r="P102" s="28">
        <v>150000</v>
      </c>
      <c r="Q102" s="28">
        <f t="shared" si="30"/>
        <v>150000</v>
      </c>
    </row>
    <row r="103" spans="2:17" ht="124.5" customHeight="1" x14ac:dyDescent="0.3">
      <c r="B103" s="1522"/>
      <c r="C103" s="199"/>
      <c r="D103" s="170">
        <v>20.8</v>
      </c>
      <c r="E103" s="46" t="s">
        <v>1910</v>
      </c>
      <c r="F103" s="14" t="s">
        <v>117</v>
      </c>
      <c r="G103" s="1380" t="s">
        <v>1893</v>
      </c>
      <c r="H103" s="143" t="s">
        <v>486</v>
      </c>
      <c r="I103" s="27"/>
      <c r="J103" s="27"/>
      <c r="K103" s="27"/>
      <c r="L103" s="27"/>
      <c r="M103" s="27"/>
      <c r="N103" s="27"/>
      <c r="O103" s="27"/>
      <c r="P103" s="27">
        <v>50000</v>
      </c>
      <c r="Q103" s="27">
        <f t="shared" si="30"/>
        <v>50000</v>
      </c>
    </row>
    <row r="104" spans="2:17" ht="126" customHeight="1" x14ac:dyDescent="0.3">
      <c r="B104" s="1523"/>
      <c r="C104" s="207"/>
      <c r="D104" s="202">
        <v>20.9</v>
      </c>
      <c r="E104" s="779" t="s">
        <v>1910</v>
      </c>
      <c r="F104" s="29" t="s">
        <v>117</v>
      </c>
      <c r="G104" s="1383" t="s">
        <v>1894</v>
      </c>
      <c r="H104" s="634" t="s">
        <v>486</v>
      </c>
      <c r="I104" s="87"/>
      <c r="J104" s="87"/>
      <c r="K104" s="87"/>
      <c r="L104" s="87"/>
      <c r="M104" s="87"/>
      <c r="N104" s="87"/>
      <c r="O104" s="87"/>
      <c r="P104" s="87">
        <v>50000</v>
      </c>
      <c r="Q104" s="87">
        <f t="shared" si="30"/>
        <v>50000</v>
      </c>
    </row>
    <row r="105" spans="2:17" ht="78.75" x14ac:dyDescent="0.3">
      <c r="B105" s="1523"/>
      <c r="C105" s="199"/>
      <c r="D105" s="1229">
        <v>20.100000000000001</v>
      </c>
      <c r="E105" s="127" t="s">
        <v>1881</v>
      </c>
      <c r="F105" s="14" t="s">
        <v>117</v>
      </c>
      <c r="G105" s="1380" t="s">
        <v>1895</v>
      </c>
      <c r="H105" s="143" t="s">
        <v>486</v>
      </c>
      <c r="I105" s="27"/>
      <c r="J105" s="27"/>
      <c r="K105" s="27"/>
      <c r="L105" s="27"/>
      <c r="M105" s="27"/>
      <c r="N105" s="27"/>
      <c r="O105" s="27"/>
      <c r="P105" s="27">
        <v>50000</v>
      </c>
      <c r="Q105" s="27">
        <f t="shared" si="30"/>
        <v>50000</v>
      </c>
    </row>
    <row r="106" spans="2:17" ht="78.75" x14ac:dyDescent="0.3">
      <c r="B106" s="1523"/>
      <c r="C106" s="199"/>
      <c r="D106" s="1229">
        <v>20.11</v>
      </c>
      <c r="E106" s="127" t="s">
        <v>1881</v>
      </c>
      <c r="F106" s="14" t="s">
        <v>117</v>
      </c>
      <c r="G106" s="1380" t="s">
        <v>1896</v>
      </c>
      <c r="H106" s="143" t="s">
        <v>486</v>
      </c>
      <c r="I106" s="27"/>
      <c r="J106" s="27"/>
      <c r="K106" s="27"/>
      <c r="L106" s="27"/>
      <c r="M106" s="27"/>
      <c r="N106" s="27"/>
      <c r="O106" s="27"/>
      <c r="P106" s="27">
        <v>50000</v>
      </c>
      <c r="Q106" s="27">
        <f t="shared" si="30"/>
        <v>50000</v>
      </c>
    </row>
    <row r="107" spans="2:17" ht="110.25" x14ac:dyDescent="0.3">
      <c r="B107" s="1522"/>
      <c r="C107" s="199"/>
      <c r="D107" s="1229">
        <v>20.12</v>
      </c>
      <c r="E107" s="1574" t="s">
        <v>1882</v>
      </c>
      <c r="F107" s="14" t="s">
        <v>117</v>
      </c>
      <c r="G107" s="1380" t="s">
        <v>1897</v>
      </c>
      <c r="H107" s="143" t="s">
        <v>486</v>
      </c>
      <c r="I107" s="27"/>
      <c r="J107" s="27"/>
      <c r="K107" s="27"/>
      <c r="L107" s="27"/>
      <c r="M107" s="27"/>
      <c r="N107" s="27"/>
      <c r="O107" s="27"/>
      <c r="P107" s="27">
        <v>100000</v>
      </c>
      <c r="Q107" s="27">
        <f t="shared" si="30"/>
        <v>100000</v>
      </c>
    </row>
    <row r="108" spans="2:17" ht="110.25" x14ac:dyDescent="0.3">
      <c r="B108" s="1523"/>
      <c r="C108" s="207"/>
      <c r="D108" s="1382">
        <v>20.13</v>
      </c>
      <c r="E108" s="1575" t="s">
        <v>1887</v>
      </c>
      <c r="F108" s="29" t="s">
        <v>117</v>
      </c>
      <c r="G108" s="1383" t="s">
        <v>1898</v>
      </c>
      <c r="H108" s="634" t="s">
        <v>486</v>
      </c>
      <c r="I108" s="87"/>
      <c r="J108" s="87"/>
      <c r="K108" s="87"/>
      <c r="L108" s="87"/>
      <c r="M108" s="87"/>
      <c r="N108" s="87"/>
      <c r="O108" s="87"/>
      <c r="P108" s="87">
        <v>100000</v>
      </c>
      <c r="Q108" s="87">
        <f t="shared" si="30"/>
        <v>100000</v>
      </c>
    </row>
    <row r="109" spans="2:17" ht="141.75" x14ac:dyDescent="0.3">
      <c r="B109" s="1523"/>
      <c r="C109" s="199"/>
      <c r="D109" s="1229">
        <v>20.14</v>
      </c>
      <c r="E109" s="1574" t="s">
        <v>1914</v>
      </c>
      <c r="F109" s="14" t="s">
        <v>117</v>
      </c>
      <c r="G109" s="1380" t="s">
        <v>1899</v>
      </c>
      <c r="H109" s="143" t="s">
        <v>486</v>
      </c>
      <c r="I109" s="77"/>
      <c r="J109" s="77"/>
      <c r="K109" s="77"/>
      <c r="L109" s="77"/>
      <c r="M109" s="77"/>
      <c r="N109" s="77"/>
      <c r="O109" s="77"/>
      <c r="P109" s="77">
        <v>100000</v>
      </c>
      <c r="Q109" s="27">
        <f t="shared" si="30"/>
        <v>100000</v>
      </c>
    </row>
    <row r="110" spans="2:17" ht="63" x14ac:dyDescent="0.3">
      <c r="B110" s="1523"/>
      <c r="C110" s="199"/>
      <c r="D110" s="1229">
        <v>20.149999999999999</v>
      </c>
      <c r="E110" s="1574" t="s">
        <v>1884</v>
      </c>
      <c r="F110" s="14" t="s">
        <v>117</v>
      </c>
      <c r="G110" s="1380" t="s">
        <v>1900</v>
      </c>
      <c r="H110" s="143" t="s">
        <v>486</v>
      </c>
      <c r="I110" s="27"/>
      <c r="J110" s="27"/>
      <c r="K110" s="27"/>
      <c r="L110" s="27"/>
      <c r="M110" s="27"/>
      <c r="N110" s="27"/>
      <c r="O110" s="27"/>
      <c r="P110" s="27">
        <v>80000</v>
      </c>
      <c r="Q110" s="27">
        <f t="shared" si="30"/>
        <v>80000</v>
      </c>
    </row>
    <row r="111" spans="2:17" ht="80.25" customHeight="1" x14ac:dyDescent="0.3">
      <c r="B111" s="1522"/>
      <c r="C111" s="199"/>
      <c r="D111" s="1229">
        <v>20.16</v>
      </c>
      <c r="E111" s="1574" t="s">
        <v>1885</v>
      </c>
      <c r="F111" s="14" t="s">
        <v>117</v>
      </c>
      <c r="G111" s="1380" t="s">
        <v>1892</v>
      </c>
      <c r="H111" s="143" t="s">
        <v>486</v>
      </c>
      <c r="I111" s="27"/>
      <c r="J111" s="27"/>
      <c r="K111" s="27"/>
      <c r="L111" s="27"/>
      <c r="M111" s="27"/>
      <c r="N111" s="27"/>
      <c r="O111" s="27"/>
      <c r="P111" s="27">
        <v>80000</v>
      </c>
      <c r="Q111" s="27">
        <f t="shared" si="30"/>
        <v>80000</v>
      </c>
    </row>
    <row r="112" spans="2:17" ht="126" x14ac:dyDescent="0.3">
      <c r="B112" s="1522"/>
      <c r="C112" s="207"/>
      <c r="D112" s="1382">
        <v>20.170000000000002</v>
      </c>
      <c r="E112" s="1577" t="s">
        <v>1886</v>
      </c>
      <c r="F112" s="29" t="s">
        <v>117</v>
      </c>
      <c r="G112" s="1383" t="s">
        <v>1901</v>
      </c>
      <c r="H112" s="634" t="s">
        <v>486</v>
      </c>
      <c r="I112" s="87"/>
      <c r="J112" s="87"/>
      <c r="K112" s="87"/>
      <c r="L112" s="87"/>
      <c r="M112" s="87"/>
      <c r="N112" s="87"/>
      <c r="O112" s="87"/>
      <c r="P112" s="87">
        <v>100000</v>
      </c>
      <c r="Q112" s="87">
        <f t="shared" si="30"/>
        <v>100000</v>
      </c>
    </row>
  </sheetData>
  <mergeCells count="3">
    <mergeCell ref="B1:Q1"/>
    <mergeCell ref="C3:E3"/>
    <mergeCell ref="B4:E4"/>
  </mergeCells>
  <pageMargins left="0.78740157480314965" right="0.5118110236220472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Q139"/>
  <sheetViews>
    <sheetView topLeftCell="A104" zoomScale="112" zoomScaleNormal="112" workbookViewId="0">
      <selection activeCell="X111" sqref="X111"/>
    </sheetView>
  </sheetViews>
  <sheetFormatPr defaultRowHeight="21.75" x14ac:dyDescent="0.25"/>
  <cols>
    <col min="1" max="1" width="1.75" style="235" customWidth="1"/>
    <col min="2" max="2" width="1.875" style="400" hidden="1" customWidth="1"/>
    <col min="3" max="3" width="3.375" style="400" customWidth="1"/>
    <col min="4" max="4" width="4.875" style="425" customWidth="1"/>
    <col min="5" max="5" width="32.375" style="426" customWidth="1"/>
    <col min="6" max="6" width="6.625" style="425" hidden="1" customWidth="1"/>
    <col min="7" max="7" width="12.75" style="425" customWidth="1"/>
    <col min="8" max="8" width="12.75" style="427" customWidth="1"/>
    <col min="9" max="9" width="7.375" style="425" hidden="1" customWidth="1"/>
    <col min="10" max="10" width="6.625" style="425" hidden="1" customWidth="1"/>
    <col min="11" max="12" width="8" style="425" hidden="1" customWidth="1"/>
    <col min="13" max="13" width="6.375" style="425" hidden="1" customWidth="1"/>
    <col min="14" max="14" width="6" style="425" hidden="1" customWidth="1"/>
    <col min="15" max="15" width="6.125" style="425" hidden="1" customWidth="1"/>
    <col min="16" max="16" width="11.125" style="425" hidden="1" customWidth="1"/>
    <col min="17" max="17" width="10.875" style="425" customWidth="1"/>
    <col min="18" max="16384" width="9" style="235"/>
  </cols>
  <sheetData>
    <row r="1" spans="2:17" ht="20.25" thickTop="1" thickBot="1" x14ac:dyDescent="0.35">
      <c r="B1" s="236"/>
      <c r="C1" s="237"/>
      <c r="D1" s="237"/>
      <c r="E1" s="421"/>
      <c r="F1" s="237"/>
      <c r="G1" s="1652" t="s">
        <v>1766</v>
      </c>
      <c r="H1" s="1653"/>
      <c r="I1" s="1653"/>
      <c r="J1" s="1653"/>
      <c r="K1" s="1653"/>
      <c r="L1" s="1653"/>
      <c r="M1" s="1653"/>
      <c r="N1" s="1653"/>
      <c r="O1" s="1653"/>
      <c r="P1" s="1653"/>
      <c r="Q1" s="1654"/>
    </row>
    <row r="2" spans="2:17" ht="19.5" thickTop="1" x14ac:dyDescent="0.3">
      <c r="B2" s="238"/>
      <c r="C2" s="237" t="s">
        <v>460</v>
      </c>
      <c r="D2" s="237"/>
      <c r="E2" s="421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239"/>
      <c r="Q2" s="235"/>
    </row>
    <row r="3" spans="2:17" s="1" customFormat="1" ht="18.75" x14ac:dyDescent="0.3">
      <c r="B3" s="238"/>
      <c r="C3" s="237" t="s">
        <v>461</v>
      </c>
      <c r="D3" s="237"/>
      <c r="E3" s="421"/>
      <c r="F3" s="240"/>
      <c r="G3" s="241"/>
      <c r="H3" s="242"/>
      <c r="I3" s="240"/>
      <c r="J3" s="240"/>
      <c r="K3" s="240"/>
      <c r="L3" s="240"/>
      <c r="M3" s="240"/>
      <c r="N3" s="240"/>
      <c r="O3" s="240"/>
      <c r="P3" s="243"/>
    </row>
    <row r="4" spans="2:17" ht="18.75" x14ac:dyDescent="0.3">
      <c r="B4" s="238"/>
      <c r="C4" s="237" t="s">
        <v>145</v>
      </c>
      <c r="D4" s="237"/>
      <c r="E4" s="421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239"/>
      <c r="Q4" s="235"/>
    </row>
    <row r="5" spans="2:17" s="1" customFormat="1" ht="18.75" x14ac:dyDescent="0.3">
      <c r="B5" s="244"/>
      <c r="C5" s="302" t="s">
        <v>144</v>
      </c>
      <c r="D5" s="302"/>
      <c r="E5" s="422"/>
      <c r="F5" s="240"/>
      <c r="G5" s="241"/>
      <c r="H5" s="242"/>
      <c r="I5" s="240"/>
      <c r="J5" s="240"/>
      <c r="K5" s="240"/>
      <c r="L5" s="240"/>
      <c r="M5" s="240"/>
      <c r="N5" s="240"/>
      <c r="O5" s="240"/>
      <c r="P5" s="243"/>
    </row>
    <row r="6" spans="2:17" ht="18.75" x14ac:dyDescent="0.3">
      <c r="B6" s="244"/>
      <c r="C6" s="153" t="s">
        <v>143</v>
      </c>
      <c r="D6" s="153"/>
      <c r="E6" s="423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239"/>
      <c r="Q6" s="235"/>
    </row>
    <row r="7" spans="2:17" s="1" customFormat="1" ht="18.75" x14ac:dyDescent="0.3">
      <c r="B7" s="244"/>
      <c r="C7" s="153" t="s">
        <v>142</v>
      </c>
      <c r="D7" s="153"/>
      <c r="E7" s="423"/>
      <c r="F7" s="240"/>
      <c r="G7" s="241"/>
      <c r="H7" s="242"/>
      <c r="I7" s="240"/>
      <c r="J7" s="240"/>
      <c r="K7" s="240"/>
      <c r="L7" s="240"/>
      <c r="M7" s="240"/>
      <c r="N7" s="240"/>
      <c r="O7" s="240"/>
      <c r="P7" s="243"/>
    </row>
    <row r="8" spans="2:17" ht="18.75" x14ac:dyDescent="0.3">
      <c r="B8" s="244"/>
      <c r="C8" s="153" t="s">
        <v>141</v>
      </c>
      <c r="D8" s="153"/>
      <c r="E8" s="423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239"/>
      <c r="Q8" s="235"/>
    </row>
    <row r="9" spans="2:17" s="1" customFormat="1" ht="18.75" x14ac:dyDescent="0.3">
      <c r="B9" s="244"/>
      <c r="C9" s="153" t="s">
        <v>140</v>
      </c>
      <c r="D9" s="153"/>
      <c r="E9" s="423"/>
      <c r="F9" s="240"/>
      <c r="G9" s="241"/>
      <c r="H9" s="242"/>
      <c r="I9" s="240"/>
      <c r="J9" s="240"/>
      <c r="K9" s="240"/>
      <c r="L9" s="240"/>
      <c r="M9" s="240"/>
      <c r="N9" s="240"/>
      <c r="O9" s="240"/>
      <c r="P9" s="243"/>
    </row>
    <row r="10" spans="2:17" ht="18.75" x14ac:dyDescent="0.3">
      <c r="B10" s="244"/>
      <c r="C10" s="153" t="s">
        <v>139</v>
      </c>
      <c r="D10" s="153"/>
      <c r="E10" s="423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239"/>
      <c r="Q10" s="235"/>
    </row>
    <row r="11" spans="2:17" s="1" customFormat="1" ht="18.75" x14ac:dyDescent="0.3">
      <c r="B11" s="244"/>
      <c r="C11" s="153" t="s">
        <v>138</v>
      </c>
      <c r="D11" s="153"/>
      <c r="E11" s="423"/>
      <c r="F11" s="240"/>
      <c r="G11" s="241"/>
      <c r="H11" s="242"/>
      <c r="I11" s="240"/>
      <c r="J11" s="240"/>
      <c r="K11" s="240"/>
      <c r="L11" s="240"/>
      <c r="M11" s="240"/>
      <c r="N11" s="240"/>
      <c r="O11" s="240"/>
      <c r="P11" s="243"/>
    </row>
    <row r="12" spans="2:17" ht="18.75" x14ac:dyDescent="0.3">
      <c r="B12" s="244"/>
      <c r="C12" s="153" t="s">
        <v>137</v>
      </c>
      <c r="D12" s="153"/>
      <c r="E12" s="423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239"/>
      <c r="Q12" s="235"/>
    </row>
    <row r="13" spans="2:17" s="175" customFormat="1" ht="18.75" x14ac:dyDescent="0.3">
      <c r="B13" s="238"/>
      <c r="C13" s="245" t="s">
        <v>136</v>
      </c>
      <c r="D13" s="245"/>
      <c r="E13" s="424"/>
      <c r="F13" s="240"/>
      <c r="G13" s="241"/>
      <c r="H13" s="246"/>
      <c r="I13" s="240"/>
      <c r="J13" s="240"/>
      <c r="K13" s="240"/>
      <c r="L13" s="240"/>
      <c r="M13" s="240"/>
      <c r="N13" s="240"/>
      <c r="O13" s="240"/>
      <c r="P13" s="243"/>
    </row>
    <row r="14" spans="2:17" ht="10.5" customHeight="1" x14ac:dyDescent="0.25"/>
    <row r="15" spans="2:17" ht="31.5" customHeight="1" x14ac:dyDescent="0.25">
      <c r="B15" s="367"/>
      <c r="C15" s="1660" t="s">
        <v>40</v>
      </c>
      <c r="D15" s="1661"/>
      <c r="E15" s="1662"/>
      <c r="F15" s="248" t="s">
        <v>36</v>
      </c>
      <c r="G15" s="249" t="s">
        <v>39</v>
      </c>
      <c r="H15" s="399" t="s">
        <v>9</v>
      </c>
      <c r="I15" s="251" t="s">
        <v>10</v>
      </c>
      <c r="J15" s="252" t="s">
        <v>11</v>
      </c>
      <c r="K15" s="252" t="s">
        <v>12</v>
      </c>
      <c r="L15" s="252" t="s">
        <v>13</v>
      </c>
      <c r="M15" s="252" t="s">
        <v>14</v>
      </c>
      <c r="N15" s="252" t="s">
        <v>168</v>
      </c>
      <c r="O15" s="252" t="s">
        <v>18</v>
      </c>
      <c r="P15" s="338" t="s">
        <v>92</v>
      </c>
      <c r="Q15" s="251" t="s">
        <v>113</v>
      </c>
    </row>
    <row r="16" spans="2:17" s="2" customFormat="1" ht="19.5" customHeight="1" x14ac:dyDescent="0.3">
      <c r="C16" s="1586" t="s">
        <v>81</v>
      </c>
      <c r="D16" s="1586"/>
      <c r="E16" s="1586"/>
      <c r="F16" s="428"/>
      <c r="G16" s="1533"/>
      <c r="H16" s="253"/>
      <c r="I16" s="1594">
        <f>SUM(I17+I73+I80+I88+I91+I106)</f>
        <v>0</v>
      </c>
      <c r="J16" s="255">
        <f t="shared" ref="J16:Q16" si="0">SUM(J17+J73+J80+J88+J91+J106)</f>
        <v>24600</v>
      </c>
      <c r="K16" s="255">
        <f t="shared" si="0"/>
        <v>157500</v>
      </c>
      <c r="L16" s="255">
        <f t="shared" si="0"/>
        <v>1009700</v>
      </c>
      <c r="M16" s="255">
        <f t="shared" si="0"/>
        <v>0</v>
      </c>
      <c r="N16" s="255">
        <f t="shared" si="0"/>
        <v>0</v>
      </c>
      <c r="O16" s="255">
        <f t="shared" si="0"/>
        <v>0</v>
      </c>
      <c r="P16" s="255">
        <f t="shared" si="0"/>
        <v>2210000</v>
      </c>
      <c r="Q16" s="255">
        <f t="shared" si="0"/>
        <v>3401800</v>
      </c>
    </row>
    <row r="17" spans="2:17" s="1" customFormat="1" ht="18.75" x14ac:dyDescent="0.3">
      <c r="B17" s="256"/>
      <c r="C17" s="257" t="s">
        <v>15</v>
      </c>
      <c r="D17" s="258"/>
      <c r="E17" s="259"/>
      <c r="F17" s="257"/>
      <c r="G17" s="1580"/>
      <c r="H17" s="260"/>
      <c r="I17" s="498">
        <f>SUM(I18+I24+I28+I32+I36+I42+I56+I64+I70)</f>
        <v>0</v>
      </c>
      <c r="J17" s="261">
        <f t="shared" ref="J17:Q17" si="1">SUM(J18+J24+J28+J32+J36+J42+J56+J64+J70)</f>
        <v>24600</v>
      </c>
      <c r="K17" s="261">
        <f t="shared" si="1"/>
        <v>134500</v>
      </c>
      <c r="L17" s="261">
        <f t="shared" si="1"/>
        <v>568900</v>
      </c>
      <c r="M17" s="261">
        <f t="shared" si="1"/>
        <v>0</v>
      </c>
      <c r="N17" s="261">
        <f t="shared" si="1"/>
        <v>0</v>
      </c>
      <c r="O17" s="261">
        <f t="shared" si="1"/>
        <v>0</v>
      </c>
      <c r="P17" s="261">
        <f t="shared" si="1"/>
        <v>0</v>
      </c>
      <c r="Q17" s="261">
        <f t="shared" si="1"/>
        <v>728000</v>
      </c>
    </row>
    <row r="18" spans="2:17" s="1" customFormat="1" ht="19.5" customHeight="1" x14ac:dyDescent="0.3">
      <c r="B18" s="262"/>
      <c r="C18" s="1199" t="s">
        <v>37</v>
      </c>
      <c r="D18" s="1602" t="s">
        <v>1</v>
      </c>
      <c r="E18" s="1272"/>
      <c r="F18" s="1581"/>
      <c r="G18" s="1438"/>
      <c r="H18" s="1118"/>
      <c r="I18" s="499">
        <f>SUM(I19:I23)</f>
        <v>0</v>
      </c>
      <c r="J18" s="263">
        <f t="shared" ref="J18:P18" si="2">SUM(J19:J23)</f>
        <v>0</v>
      </c>
      <c r="K18" s="263">
        <f>SUM(K19:K23)</f>
        <v>35000</v>
      </c>
      <c r="L18" s="263">
        <f>SUM(L19:L23)</f>
        <v>105000</v>
      </c>
      <c r="M18" s="263">
        <f t="shared" si="2"/>
        <v>0</v>
      </c>
      <c r="N18" s="263">
        <f t="shared" si="2"/>
        <v>0</v>
      </c>
      <c r="O18" s="263">
        <f t="shared" si="2"/>
        <v>0</v>
      </c>
      <c r="P18" s="263">
        <f t="shared" si="2"/>
        <v>0</v>
      </c>
      <c r="Q18" s="263">
        <f>SUM(Q19:Q23)</f>
        <v>140000</v>
      </c>
    </row>
    <row r="19" spans="2:17" ht="55.5" customHeight="1" x14ac:dyDescent="0.3">
      <c r="B19" s="1587"/>
      <c r="C19" s="1591"/>
      <c r="D19" s="439">
        <v>1.1000000000000001</v>
      </c>
      <c r="E19" s="372" t="s">
        <v>1911</v>
      </c>
      <c r="F19" s="8">
        <v>6</v>
      </c>
      <c r="G19" s="4" t="s">
        <v>35</v>
      </c>
      <c r="H19" s="334" t="s">
        <v>486</v>
      </c>
      <c r="I19" s="92"/>
      <c r="J19" s="92"/>
      <c r="K19" s="92">
        <v>5000</v>
      </c>
      <c r="L19" s="92">
        <v>5000</v>
      </c>
      <c r="M19" s="92"/>
      <c r="N19" s="92"/>
      <c r="O19" s="92"/>
      <c r="P19" s="92"/>
      <c r="Q19" s="340">
        <f>SUM(J19:P19)</f>
        <v>10000</v>
      </c>
    </row>
    <row r="20" spans="2:17" ht="58.5" customHeight="1" x14ac:dyDescent="0.3">
      <c r="B20" s="1587"/>
      <c r="C20" s="1587"/>
      <c r="D20" s="6">
        <v>1.2</v>
      </c>
      <c r="E20" s="411" t="s">
        <v>1912</v>
      </c>
      <c r="F20" s="8">
        <v>6</v>
      </c>
      <c r="G20" s="4" t="s">
        <v>35</v>
      </c>
      <c r="H20" s="334" t="s">
        <v>486</v>
      </c>
      <c r="I20" s="92"/>
      <c r="J20" s="92"/>
      <c r="K20" s="92">
        <v>10000</v>
      </c>
      <c r="L20" s="92">
        <v>5000</v>
      </c>
      <c r="M20" s="92"/>
      <c r="N20" s="92"/>
      <c r="O20" s="92"/>
      <c r="P20" s="92"/>
      <c r="Q20" s="290">
        <f>SUM(J20:P20)</f>
        <v>15000</v>
      </c>
    </row>
    <row r="21" spans="2:17" ht="39" customHeight="1" x14ac:dyDescent="0.3">
      <c r="B21" s="1587"/>
      <c r="C21" s="1587"/>
      <c r="D21" s="6">
        <v>1.3</v>
      </c>
      <c r="E21" s="529" t="s">
        <v>1424</v>
      </c>
      <c r="F21" s="137">
        <v>6</v>
      </c>
      <c r="G21" s="7" t="s">
        <v>1425</v>
      </c>
      <c r="H21" s="334" t="s">
        <v>486</v>
      </c>
      <c r="I21" s="92"/>
      <c r="J21" s="92"/>
      <c r="K21" s="92">
        <v>10000</v>
      </c>
      <c r="L21" s="92">
        <v>40000</v>
      </c>
      <c r="M21" s="92"/>
      <c r="N21" s="92"/>
      <c r="O21" s="92"/>
      <c r="P21" s="92"/>
      <c r="Q21" s="290">
        <f>SUM(J21:P21)</f>
        <v>50000</v>
      </c>
    </row>
    <row r="22" spans="2:17" s="1" customFormat="1" ht="40.5" customHeight="1" x14ac:dyDescent="0.3">
      <c r="B22" s="310"/>
      <c r="C22" s="312"/>
      <c r="D22" s="6">
        <v>1.4</v>
      </c>
      <c r="E22" s="529" t="s">
        <v>1426</v>
      </c>
      <c r="F22" s="137">
        <v>6</v>
      </c>
      <c r="G22" s="7" t="s">
        <v>1427</v>
      </c>
      <c r="H22" s="334" t="s">
        <v>486</v>
      </c>
      <c r="I22" s="92"/>
      <c r="J22" s="92"/>
      <c r="K22" s="92">
        <v>5000</v>
      </c>
      <c r="L22" s="92">
        <v>15000</v>
      </c>
      <c r="M22" s="92"/>
      <c r="N22" s="92"/>
      <c r="O22" s="92"/>
      <c r="P22" s="92"/>
      <c r="Q22" s="290">
        <f>SUM(J22:P22)</f>
        <v>20000</v>
      </c>
    </row>
    <row r="23" spans="2:17" s="1" customFormat="1" ht="37.5" x14ac:dyDescent="0.3">
      <c r="B23" s="310"/>
      <c r="C23" s="312"/>
      <c r="D23" s="6">
        <v>1.5</v>
      </c>
      <c r="E23" s="529" t="s">
        <v>1428</v>
      </c>
      <c r="F23" s="137">
        <v>6</v>
      </c>
      <c r="G23" s="7" t="s">
        <v>1429</v>
      </c>
      <c r="H23" s="334" t="s">
        <v>486</v>
      </c>
      <c r="I23" s="92"/>
      <c r="J23" s="92"/>
      <c r="K23" s="92">
        <v>5000</v>
      </c>
      <c r="L23" s="92">
        <v>40000</v>
      </c>
      <c r="M23" s="92"/>
      <c r="N23" s="92"/>
      <c r="O23" s="92"/>
      <c r="P23" s="92"/>
      <c r="Q23" s="290">
        <f>SUM(J23:P23)</f>
        <v>45000</v>
      </c>
    </row>
    <row r="24" spans="2:17" s="1" customFormat="1" ht="18.75" customHeight="1" x14ac:dyDescent="0.3">
      <c r="B24" s="310"/>
      <c r="C24" s="1199" t="s">
        <v>50</v>
      </c>
      <c r="D24" s="1437" t="s">
        <v>57</v>
      </c>
      <c r="E24" s="1272"/>
      <c r="F24" s="1190"/>
      <c r="G24" s="1191"/>
      <c r="H24" s="1118"/>
      <c r="I24" s="342">
        <f>SUM(I25:I27)</f>
        <v>0</v>
      </c>
      <c r="J24" s="342">
        <f t="shared" ref="J24:P24" si="3">SUM(J25:J27)</f>
        <v>3000</v>
      </c>
      <c r="K24" s="342">
        <f t="shared" si="3"/>
        <v>10000</v>
      </c>
      <c r="L24" s="342">
        <f t="shared" si="3"/>
        <v>17000</v>
      </c>
      <c r="M24" s="342">
        <f t="shared" si="3"/>
        <v>0</v>
      </c>
      <c r="N24" s="342">
        <f t="shared" si="3"/>
        <v>0</v>
      </c>
      <c r="O24" s="342">
        <f t="shared" si="3"/>
        <v>0</v>
      </c>
      <c r="P24" s="342">
        <f t="shared" si="3"/>
        <v>0</v>
      </c>
      <c r="Q24" s="263">
        <f>SUM(Q25:Q27)</f>
        <v>30000</v>
      </c>
    </row>
    <row r="25" spans="2:17" ht="40.5" customHeight="1" x14ac:dyDescent="0.3">
      <c r="B25" s="1587"/>
      <c r="C25" s="329"/>
      <c r="D25" s="6">
        <v>2.1</v>
      </c>
      <c r="E25" s="411" t="s">
        <v>195</v>
      </c>
      <c r="F25" s="4">
        <v>1</v>
      </c>
      <c r="G25" s="4" t="s">
        <v>35</v>
      </c>
      <c r="H25" s="334" t="s">
        <v>1430</v>
      </c>
      <c r="I25" s="92"/>
      <c r="J25" s="92"/>
      <c r="K25" s="92"/>
      <c r="L25" s="92">
        <v>5000</v>
      </c>
      <c r="M25" s="92"/>
      <c r="N25" s="92"/>
      <c r="O25" s="92"/>
      <c r="P25" s="92"/>
      <c r="Q25" s="290">
        <f>SUM(J25:P25)</f>
        <v>5000</v>
      </c>
    </row>
    <row r="26" spans="2:17" s="1" customFormat="1" ht="37.5" x14ac:dyDescent="0.3">
      <c r="B26" s="310"/>
      <c r="C26" s="312"/>
      <c r="D26" s="135">
        <v>2.2000000000000002</v>
      </c>
      <c r="E26" s="529" t="s">
        <v>1431</v>
      </c>
      <c r="F26" s="137">
        <v>1</v>
      </c>
      <c r="G26" s="7" t="s">
        <v>1425</v>
      </c>
      <c r="H26" s="334" t="s">
        <v>1430</v>
      </c>
      <c r="I26" s="92"/>
      <c r="J26" s="92"/>
      <c r="K26" s="92">
        <v>5000</v>
      </c>
      <c r="L26" s="92">
        <v>5000</v>
      </c>
      <c r="M26" s="92"/>
      <c r="N26" s="92"/>
      <c r="O26" s="92"/>
      <c r="P26" s="92"/>
      <c r="Q26" s="290">
        <f>SUM(J26:P26)</f>
        <v>10000</v>
      </c>
    </row>
    <row r="27" spans="2:17" s="1" customFormat="1" ht="42.75" customHeight="1" x14ac:dyDescent="0.3">
      <c r="B27" s="311"/>
      <c r="C27" s="267"/>
      <c r="D27" s="438">
        <v>2.2999999999999998</v>
      </c>
      <c r="E27" s="437" t="s">
        <v>1988</v>
      </c>
      <c r="F27" s="353">
        <v>1</v>
      </c>
      <c r="G27" s="331" t="s">
        <v>1429</v>
      </c>
      <c r="H27" s="337" t="s">
        <v>1430</v>
      </c>
      <c r="I27" s="332"/>
      <c r="J27" s="332">
        <v>3000</v>
      </c>
      <c r="K27" s="332">
        <v>5000</v>
      </c>
      <c r="L27" s="332">
        <v>7000</v>
      </c>
      <c r="M27" s="332"/>
      <c r="N27" s="332"/>
      <c r="O27" s="332"/>
      <c r="P27" s="332"/>
      <c r="Q27" s="341">
        <f>SUM(J27:P27)</f>
        <v>15000</v>
      </c>
    </row>
    <row r="28" spans="2:17" s="1" customFormat="1" ht="18.75" x14ac:dyDescent="0.3">
      <c r="B28" s="310"/>
      <c r="C28" s="1199" t="s">
        <v>51</v>
      </c>
      <c r="D28" s="1190" t="s">
        <v>174</v>
      </c>
      <c r="E28" s="1272"/>
      <c r="F28" s="1190"/>
      <c r="G28" s="1191"/>
      <c r="H28" s="1118"/>
      <c r="I28" s="342">
        <f>SUM(I29:I31)</f>
        <v>0</v>
      </c>
      <c r="J28" s="342">
        <f t="shared" ref="J28:P28" si="4">SUM(J29:J31)</f>
        <v>0</v>
      </c>
      <c r="K28" s="342">
        <f>SUM(K29:K31)</f>
        <v>7500</v>
      </c>
      <c r="L28" s="342">
        <f>SUM(L29:L31)</f>
        <v>142500</v>
      </c>
      <c r="M28" s="342">
        <f t="shared" si="4"/>
        <v>0</v>
      </c>
      <c r="N28" s="342">
        <f t="shared" si="4"/>
        <v>0</v>
      </c>
      <c r="O28" s="342">
        <f t="shared" si="4"/>
        <v>0</v>
      </c>
      <c r="P28" s="342">
        <f t="shared" si="4"/>
        <v>0</v>
      </c>
      <c r="Q28" s="263">
        <f>SUM(Q29:Q31)</f>
        <v>150000</v>
      </c>
    </row>
    <row r="29" spans="2:17" s="1" customFormat="1" ht="37.5" x14ac:dyDescent="0.3">
      <c r="B29" s="310"/>
      <c r="C29" s="312"/>
      <c r="D29" s="135">
        <v>3.1</v>
      </c>
      <c r="E29" s="529" t="s">
        <v>1989</v>
      </c>
      <c r="F29" s="137">
        <v>4</v>
      </c>
      <c r="G29" s="7" t="s">
        <v>1425</v>
      </c>
      <c r="H29" s="334" t="s">
        <v>486</v>
      </c>
      <c r="I29" s="92"/>
      <c r="J29" s="92"/>
      <c r="K29" s="92">
        <v>2500</v>
      </c>
      <c r="L29" s="92">
        <v>37500</v>
      </c>
      <c r="M29" s="92"/>
      <c r="N29" s="92"/>
      <c r="O29" s="92"/>
      <c r="P29" s="92"/>
      <c r="Q29" s="290">
        <f>SUM(I29:P29)</f>
        <v>40000</v>
      </c>
    </row>
    <row r="30" spans="2:17" s="1" customFormat="1" ht="37.5" x14ac:dyDescent="0.3">
      <c r="B30" s="310"/>
      <c r="C30" s="312"/>
      <c r="D30" s="135">
        <v>3.2</v>
      </c>
      <c r="E30" s="529" t="s">
        <v>1432</v>
      </c>
      <c r="F30" s="137">
        <v>4</v>
      </c>
      <c r="G30" s="7" t="s">
        <v>1427</v>
      </c>
      <c r="H30" s="334" t="s">
        <v>486</v>
      </c>
      <c r="I30" s="92"/>
      <c r="J30" s="92"/>
      <c r="K30" s="92"/>
      <c r="L30" s="92">
        <v>40000</v>
      </c>
      <c r="M30" s="92"/>
      <c r="N30" s="92"/>
      <c r="O30" s="92"/>
      <c r="P30" s="92"/>
      <c r="Q30" s="290">
        <f>SUM(I30:P30)</f>
        <v>40000</v>
      </c>
    </row>
    <row r="31" spans="2:17" s="1" customFormat="1" ht="37.5" x14ac:dyDescent="0.3">
      <c r="B31" s="310"/>
      <c r="C31" s="312"/>
      <c r="D31" s="135">
        <v>3.3</v>
      </c>
      <c r="E31" s="529" t="s">
        <v>1433</v>
      </c>
      <c r="F31" s="137">
        <v>4</v>
      </c>
      <c r="G31" s="7" t="s">
        <v>1429</v>
      </c>
      <c r="H31" s="334" t="s">
        <v>486</v>
      </c>
      <c r="I31" s="92"/>
      <c r="J31" s="92"/>
      <c r="K31" s="92">
        <v>5000</v>
      </c>
      <c r="L31" s="92">
        <v>65000</v>
      </c>
      <c r="M31" s="92"/>
      <c r="N31" s="92"/>
      <c r="O31" s="92"/>
      <c r="P31" s="92"/>
      <c r="Q31" s="290">
        <f>SUM(I31:P31)</f>
        <v>70000</v>
      </c>
    </row>
    <row r="32" spans="2:17" s="1" customFormat="1" ht="18.75" x14ac:dyDescent="0.3">
      <c r="B32" s="310"/>
      <c r="C32" s="1199" t="s">
        <v>52</v>
      </c>
      <c r="D32" s="1190" t="s">
        <v>6</v>
      </c>
      <c r="E32" s="1272"/>
      <c r="F32" s="1190"/>
      <c r="G32" s="1191"/>
      <c r="H32" s="1118"/>
      <c r="I32" s="342">
        <f>SUM(I33:I35)</f>
        <v>0</v>
      </c>
      <c r="J32" s="342">
        <f t="shared" ref="J32:P32" si="5">SUM(J33:J35)</f>
        <v>0</v>
      </c>
      <c r="K32" s="342">
        <f>SUM(K33:K35)</f>
        <v>15000</v>
      </c>
      <c r="L32" s="342">
        <f>SUM(L33:L35)</f>
        <v>60000</v>
      </c>
      <c r="M32" s="342">
        <f t="shared" si="5"/>
        <v>0</v>
      </c>
      <c r="N32" s="342">
        <f t="shared" si="5"/>
        <v>0</v>
      </c>
      <c r="O32" s="342">
        <f t="shared" si="5"/>
        <v>0</v>
      </c>
      <c r="P32" s="342">
        <f t="shared" si="5"/>
        <v>0</v>
      </c>
      <c r="Q32" s="263">
        <f>SUM(Q33:Q35)</f>
        <v>75000</v>
      </c>
    </row>
    <row r="33" spans="2:17" ht="55.5" customHeight="1" x14ac:dyDescent="0.3">
      <c r="B33" s="1587"/>
      <c r="C33" s="1587"/>
      <c r="D33" s="6">
        <v>4.0999999999999996</v>
      </c>
      <c r="E33" s="411" t="s">
        <v>82</v>
      </c>
      <c r="F33" s="4">
        <v>4</v>
      </c>
      <c r="G33" s="4" t="s">
        <v>35</v>
      </c>
      <c r="H33" s="334" t="s">
        <v>486</v>
      </c>
      <c r="I33" s="92"/>
      <c r="J33" s="92"/>
      <c r="K33" s="92">
        <v>10000</v>
      </c>
      <c r="L33" s="92">
        <v>10000</v>
      </c>
      <c r="M33" s="92"/>
      <c r="N33" s="92"/>
      <c r="O33" s="92"/>
      <c r="P33" s="92"/>
      <c r="Q33" s="290">
        <f>SUM(J33:P33)</f>
        <v>20000</v>
      </c>
    </row>
    <row r="34" spans="2:17" s="1" customFormat="1" ht="38.25" customHeight="1" x14ac:dyDescent="0.3">
      <c r="B34" s="310"/>
      <c r="C34" s="312"/>
      <c r="D34" s="135">
        <v>4.2</v>
      </c>
      <c r="E34" s="529" t="s">
        <v>1434</v>
      </c>
      <c r="F34" s="137">
        <v>4</v>
      </c>
      <c r="G34" s="7" t="s">
        <v>1425</v>
      </c>
      <c r="H34" s="334" t="s">
        <v>1435</v>
      </c>
      <c r="I34" s="92"/>
      <c r="J34" s="92"/>
      <c r="K34" s="92">
        <v>5000</v>
      </c>
      <c r="L34" s="92">
        <v>40000</v>
      </c>
      <c r="M34" s="92"/>
      <c r="N34" s="92"/>
      <c r="O34" s="92"/>
      <c r="P34" s="92"/>
      <c r="Q34" s="290">
        <f>SUM(J34:P34)</f>
        <v>45000</v>
      </c>
    </row>
    <row r="35" spans="2:17" s="1" customFormat="1" ht="37.5" x14ac:dyDescent="0.3">
      <c r="B35" s="310"/>
      <c r="C35" s="312"/>
      <c r="D35" s="135">
        <v>4.3</v>
      </c>
      <c r="E35" s="529" t="s">
        <v>1436</v>
      </c>
      <c r="F35" s="137">
        <v>4</v>
      </c>
      <c r="G35" s="7" t="s">
        <v>1429</v>
      </c>
      <c r="H35" s="334" t="s">
        <v>1430</v>
      </c>
      <c r="I35" s="92"/>
      <c r="J35" s="92"/>
      <c r="K35" s="92"/>
      <c r="L35" s="92">
        <v>10000</v>
      </c>
      <c r="M35" s="92"/>
      <c r="N35" s="92"/>
      <c r="O35" s="92"/>
      <c r="P35" s="92"/>
      <c r="Q35" s="290">
        <f>SUM(J35:P35)</f>
        <v>10000</v>
      </c>
    </row>
    <row r="36" spans="2:17" s="1" customFormat="1" ht="18.75" x14ac:dyDescent="0.3">
      <c r="B36" s="310"/>
      <c r="C36" s="1199" t="s">
        <v>53</v>
      </c>
      <c r="D36" s="1190" t="s">
        <v>7</v>
      </c>
      <c r="E36" s="1272"/>
      <c r="F36" s="1190"/>
      <c r="G36" s="1191"/>
      <c r="H36" s="1118"/>
      <c r="I36" s="342">
        <f>SUM(I37:I41)</f>
        <v>0</v>
      </c>
      <c r="J36" s="342">
        <f t="shared" ref="J36:P36" si="6">SUM(J37:J41)</f>
        <v>0</v>
      </c>
      <c r="K36" s="342">
        <f>SUM(K37:K41)</f>
        <v>5000</v>
      </c>
      <c r="L36" s="342">
        <f>SUM(L37:L41)</f>
        <v>27000</v>
      </c>
      <c r="M36" s="342">
        <f t="shared" si="6"/>
        <v>0</v>
      </c>
      <c r="N36" s="342">
        <f t="shared" si="6"/>
        <v>0</v>
      </c>
      <c r="O36" s="342">
        <f t="shared" si="6"/>
        <v>0</v>
      </c>
      <c r="P36" s="342">
        <f t="shared" si="6"/>
        <v>0</v>
      </c>
      <c r="Q36" s="263">
        <f>SUM(Q37:Q41)</f>
        <v>32000</v>
      </c>
    </row>
    <row r="37" spans="2:17" ht="37.5" x14ac:dyDescent="0.3">
      <c r="B37" s="1587"/>
      <c r="C37" s="329"/>
      <c r="D37" s="6">
        <v>5.0999999999999996</v>
      </c>
      <c r="E37" s="411" t="s">
        <v>1905</v>
      </c>
      <c r="F37" s="4">
        <v>1</v>
      </c>
      <c r="G37" s="4" t="s">
        <v>35</v>
      </c>
      <c r="H37" s="334" t="s">
        <v>1437</v>
      </c>
      <c r="I37" s="92"/>
      <c r="J37" s="92"/>
      <c r="K37" s="92"/>
      <c r="L37" s="92">
        <v>5000</v>
      </c>
      <c r="M37" s="92"/>
      <c r="N37" s="92"/>
      <c r="O37" s="92"/>
      <c r="P37" s="92"/>
      <c r="Q37" s="290">
        <f>SUM(J37:P37)</f>
        <v>5000</v>
      </c>
    </row>
    <row r="38" spans="2:17" s="1" customFormat="1" ht="37.5" x14ac:dyDescent="0.3">
      <c r="B38" s="310"/>
      <c r="C38" s="312"/>
      <c r="D38" s="135">
        <v>5.2</v>
      </c>
      <c r="E38" s="529" t="s">
        <v>1438</v>
      </c>
      <c r="F38" s="137">
        <v>1</v>
      </c>
      <c r="G38" s="7" t="s">
        <v>1425</v>
      </c>
      <c r="H38" s="334" t="s">
        <v>1439</v>
      </c>
      <c r="I38" s="92"/>
      <c r="J38" s="92"/>
      <c r="K38" s="92">
        <v>5000</v>
      </c>
      <c r="L38" s="92">
        <v>5000</v>
      </c>
      <c r="M38" s="92"/>
      <c r="N38" s="92"/>
      <c r="O38" s="92"/>
      <c r="P38" s="92"/>
      <c r="Q38" s="290">
        <f>SUM(J38:P38)</f>
        <v>10000</v>
      </c>
    </row>
    <row r="39" spans="2:17" s="1" customFormat="1" ht="37.5" x14ac:dyDescent="0.3">
      <c r="B39" s="311"/>
      <c r="C39" s="312"/>
      <c r="D39" s="135">
        <v>5.3</v>
      </c>
      <c r="E39" s="529" t="s">
        <v>1440</v>
      </c>
      <c r="F39" s="137">
        <v>1</v>
      </c>
      <c r="G39" s="7" t="s">
        <v>1425</v>
      </c>
      <c r="H39" s="334" t="s">
        <v>1439</v>
      </c>
      <c r="I39" s="92"/>
      <c r="J39" s="92"/>
      <c r="K39" s="92"/>
      <c r="L39" s="92">
        <v>7000</v>
      </c>
      <c r="M39" s="92"/>
      <c r="N39" s="92"/>
      <c r="O39" s="92"/>
      <c r="P39" s="92"/>
      <c r="Q39" s="290">
        <f>SUM(J39:P39)</f>
        <v>7000</v>
      </c>
    </row>
    <row r="40" spans="2:17" s="1" customFormat="1" ht="37.5" x14ac:dyDescent="0.3">
      <c r="B40" s="310"/>
      <c r="C40" s="312"/>
      <c r="D40" s="135">
        <v>5.4</v>
      </c>
      <c r="E40" s="529" t="s">
        <v>1441</v>
      </c>
      <c r="F40" s="137">
        <v>1</v>
      </c>
      <c r="G40" s="7" t="s">
        <v>1427</v>
      </c>
      <c r="H40" s="334" t="s">
        <v>1439</v>
      </c>
      <c r="I40" s="92"/>
      <c r="J40" s="92"/>
      <c r="K40" s="92"/>
      <c r="L40" s="92">
        <v>5000</v>
      </c>
      <c r="M40" s="92"/>
      <c r="N40" s="92"/>
      <c r="O40" s="92"/>
      <c r="P40" s="92"/>
      <c r="Q40" s="290">
        <f>SUM(J40:P40)</f>
        <v>5000</v>
      </c>
    </row>
    <row r="41" spans="2:17" s="1" customFormat="1" ht="37.5" x14ac:dyDescent="0.3">
      <c r="B41" s="310"/>
      <c r="C41" s="312"/>
      <c r="D41" s="135">
        <v>5.5</v>
      </c>
      <c r="E41" s="529" t="s">
        <v>1442</v>
      </c>
      <c r="F41" s="137">
        <v>1</v>
      </c>
      <c r="G41" s="7" t="s">
        <v>1443</v>
      </c>
      <c r="H41" s="334" t="s">
        <v>1439</v>
      </c>
      <c r="I41" s="92"/>
      <c r="J41" s="92"/>
      <c r="K41" s="92"/>
      <c r="L41" s="92">
        <v>5000</v>
      </c>
      <c r="M41" s="92"/>
      <c r="N41" s="92"/>
      <c r="O41" s="92"/>
      <c r="P41" s="92"/>
      <c r="Q41" s="290">
        <f>SUM(J41:P41)</f>
        <v>5000</v>
      </c>
    </row>
    <row r="42" spans="2:17" s="1" customFormat="1" ht="18.75" x14ac:dyDescent="0.3">
      <c r="B42" s="310"/>
      <c r="C42" s="1199" t="s">
        <v>54</v>
      </c>
      <c r="D42" s="1190" t="s">
        <v>70</v>
      </c>
      <c r="E42" s="1272"/>
      <c r="F42" s="1190"/>
      <c r="G42" s="1191"/>
      <c r="H42" s="1451"/>
      <c r="I42" s="342">
        <f>SUM(I43:I55)</f>
        <v>0</v>
      </c>
      <c r="J42" s="342">
        <f t="shared" ref="J42:P42" si="7">SUM(J43:J55)</f>
        <v>0</v>
      </c>
      <c r="K42" s="342">
        <f>SUM(K43:K55)</f>
        <v>20000</v>
      </c>
      <c r="L42" s="342">
        <f>SUM(L43:L55)</f>
        <v>100000</v>
      </c>
      <c r="M42" s="342">
        <f t="shared" si="7"/>
        <v>0</v>
      </c>
      <c r="N42" s="342">
        <f t="shared" si="7"/>
        <v>0</v>
      </c>
      <c r="O42" s="342">
        <f t="shared" si="7"/>
        <v>0</v>
      </c>
      <c r="P42" s="342">
        <f t="shared" si="7"/>
        <v>0</v>
      </c>
      <c r="Q42" s="263">
        <f>SUM(Q43:Q55)</f>
        <v>120000</v>
      </c>
    </row>
    <row r="43" spans="2:17" s="1" customFormat="1" ht="56.25" x14ac:dyDescent="0.3">
      <c r="B43" s="1587"/>
      <c r="C43" s="329"/>
      <c r="D43" s="6">
        <v>6.1</v>
      </c>
      <c r="E43" s="411" t="s">
        <v>433</v>
      </c>
      <c r="F43" s="8">
        <v>1</v>
      </c>
      <c r="G43" s="4" t="s">
        <v>35</v>
      </c>
      <c r="H43" s="412" t="s">
        <v>1444</v>
      </c>
      <c r="I43" s="92"/>
      <c r="J43" s="92"/>
      <c r="K43" s="92"/>
      <c r="L43" s="92">
        <v>5000</v>
      </c>
      <c r="M43" s="92"/>
      <c r="N43" s="92"/>
      <c r="O43" s="92"/>
      <c r="P43" s="92"/>
      <c r="Q43" s="290">
        <f t="shared" ref="Q43:Q55" si="8">SUM(J43:P43)</f>
        <v>5000</v>
      </c>
    </row>
    <row r="44" spans="2:17" ht="37.5" x14ac:dyDescent="0.3">
      <c r="B44" s="1587"/>
      <c r="C44" s="329"/>
      <c r="D44" s="6">
        <v>6.2</v>
      </c>
      <c r="E44" s="411" t="s">
        <v>1907</v>
      </c>
      <c r="F44" s="8">
        <v>1</v>
      </c>
      <c r="G44" s="4" t="s">
        <v>35</v>
      </c>
      <c r="H44" s="386" t="s">
        <v>1406</v>
      </c>
      <c r="I44" s="92"/>
      <c r="J44" s="92"/>
      <c r="K44" s="92"/>
      <c r="L44" s="92">
        <v>5000</v>
      </c>
      <c r="M44" s="92"/>
      <c r="N44" s="92"/>
      <c r="O44" s="92"/>
      <c r="P44" s="92"/>
      <c r="Q44" s="290">
        <f t="shared" si="8"/>
        <v>5000</v>
      </c>
    </row>
    <row r="45" spans="2:17" ht="37.5" x14ac:dyDescent="0.3">
      <c r="B45" s="1587"/>
      <c r="C45" s="1587"/>
      <c r="D45" s="6">
        <v>6.3</v>
      </c>
      <c r="E45" s="411" t="s">
        <v>425</v>
      </c>
      <c r="F45" s="8">
        <v>1</v>
      </c>
      <c r="G45" s="4" t="s">
        <v>35</v>
      </c>
      <c r="H45" s="412" t="s">
        <v>1445</v>
      </c>
      <c r="I45" s="92"/>
      <c r="J45" s="92"/>
      <c r="K45" s="92"/>
      <c r="L45" s="92">
        <v>5000</v>
      </c>
      <c r="M45" s="92"/>
      <c r="N45" s="92"/>
      <c r="O45" s="92"/>
      <c r="P45" s="92"/>
      <c r="Q45" s="290">
        <f t="shared" si="8"/>
        <v>5000</v>
      </c>
    </row>
    <row r="46" spans="2:17" ht="37.5" x14ac:dyDescent="0.3">
      <c r="B46" s="1587"/>
      <c r="C46" s="329"/>
      <c r="D46" s="6">
        <v>6.4</v>
      </c>
      <c r="E46" s="411" t="s">
        <v>83</v>
      </c>
      <c r="F46" s="8">
        <v>1</v>
      </c>
      <c r="G46" s="4" t="s">
        <v>35</v>
      </c>
      <c r="H46" s="386" t="s">
        <v>1446</v>
      </c>
      <c r="I46" s="92"/>
      <c r="J46" s="92"/>
      <c r="K46" s="92"/>
      <c r="L46" s="92">
        <v>5000</v>
      </c>
      <c r="M46" s="92"/>
      <c r="N46" s="92"/>
      <c r="O46" s="92"/>
      <c r="P46" s="92"/>
      <c r="Q46" s="290">
        <f t="shared" si="8"/>
        <v>5000</v>
      </c>
    </row>
    <row r="47" spans="2:17" ht="20.25" customHeight="1" x14ac:dyDescent="0.3">
      <c r="B47" s="1587"/>
      <c r="C47" s="309"/>
      <c r="D47" s="438">
        <v>6.5</v>
      </c>
      <c r="E47" s="373" t="s">
        <v>84</v>
      </c>
      <c r="F47" s="357">
        <v>1</v>
      </c>
      <c r="G47" s="395" t="s">
        <v>35</v>
      </c>
      <c r="H47" s="396" t="s">
        <v>1406</v>
      </c>
      <c r="I47" s="332"/>
      <c r="J47" s="332"/>
      <c r="K47" s="332"/>
      <c r="L47" s="332">
        <v>5000</v>
      </c>
      <c r="M47" s="332"/>
      <c r="N47" s="332"/>
      <c r="O47" s="332"/>
      <c r="P47" s="332"/>
      <c r="Q47" s="341">
        <f t="shared" si="8"/>
        <v>5000</v>
      </c>
    </row>
    <row r="48" spans="2:17" s="1" customFormat="1" ht="37.5" x14ac:dyDescent="0.3">
      <c r="B48" s="310"/>
      <c r="C48" s="312"/>
      <c r="D48" s="6">
        <v>6.6</v>
      </c>
      <c r="E48" s="276" t="s">
        <v>1447</v>
      </c>
      <c r="F48" s="8">
        <v>1</v>
      </c>
      <c r="G48" s="7" t="s">
        <v>1429</v>
      </c>
      <c r="H48" s="386" t="s">
        <v>1406</v>
      </c>
      <c r="I48" s="317"/>
      <c r="J48" s="317"/>
      <c r="K48" s="317"/>
      <c r="L48" s="93">
        <v>5000</v>
      </c>
      <c r="M48" s="317"/>
      <c r="N48" s="317"/>
      <c r="O48" s="317"/>
      <c r="P48" s="317"/>
      <c r="Q48" s="290">
        <f t="shared" si="8"/>
        <v>5000</v>
      </c>
    </row>
    <row r="49" spans="2:17" ht="56.25" x14ac:dyDescent="0.3">
      <c r="B49" s="1587"/>
      <c r="C49" s="329"/>
      <c r="D49" s="6">
        <v>6.7</v>
      </c>
      <c r="E49" s="411" t="s">
        <v>438</v>
      </c>
      <c r="F49" s="8">
        <v>1</v>
      </c>
      <c r="G49" s="4" t="s">
        <v>35</v>
      </c>
      <c r="H49" s="386" t="s">
        <v>1417</v>
      </c>
      <c r="I49" s="92"/>
      <c r="J49" s="92"/>
      <c r="K49" s="92"/>
      <c r="L49" s="92">
        <v>5000</v>
      </c>
      <c r="M49" s="92"/>
      <c r="N49" s="92"/>
      <c r="O49" s="92"/>
      <c r="P49" s="92"/>
      <c r="Q49" s="290">
        <f t="shared" si="8"/>
        <v>5000</v>
      </c>
    </row>
    <row r="50" spans="2:17" ht="39" customHeight="1" x14ac:dyDescent="0.3">
      <c r="B50" s="1583"/>
      <c r="C50" s="329"/>
      <c r="D50" s="6">
        <v>6.8</v>
      </c>
      <c r="E50" s="411" t="s">
        <v>85</v>
      </c>
      <c r="F50" s="8">
        <v>1</v>
      </c>
      <c r="G50" s="1589" t="s">
        <v>35</v>
      </c>
      <c r="H50" s="412" t="s">
        <v>1445</v>
      </c>
      <c r="I50" s="92"/>
      <c r="J50" s="92"/>
      <c r="K50" s="92"/>
      <c r="L50" s="92">
        <v>30000</v>
      </c>
      <c r="M50" s="92"/>
      <c r="N50" s="92"/>
      <c r="O50" s="92"/>
      <c r="P50" s="92"/>
      <c r="Q50" s="290">
        <f t="shared" si="8"/>
        <v>30000</v>
      </c>
    </row>
    <row r="51" spans="2:17" s="1" customFormat="1" ht="37.5" x14ac:dyDescent="0.3">
      <c r="B51" s="310"/>
      <c r="C51" s="312"/>
      <c r="D51" s="6">
        <v>6.9</v>
      </c>
      <c r="E51" s="529" t="s">
        <v>1449</v>
      </c>
      <c r="F51" s="137">
        <v>1</v>
      </c>
      <c r="G51" s="7" t="s">
        <v>1425</v>
      </c>
      <c r="H51" s="291" t="s">
        <v>1450</v>
      </c>
      <c r="I51" s="92"/>
      <c r="J51" s="92"/>
      <c r="K51" s="92">
        <v>10000</v>
      </c>
      <c r="L51" s="92">
        <v>5000</v>
      </c>
      <c r="M51" s="92"/>
      <c r="N51" s="92"/>
      <c r="O51" s="92"/>
      <c r="P51" s="92"/>
      <c r="Q51" s="290">
        <f t="shared" si="8"/>
        <v>15000</v>
      </c>
    </row>
    <row r="52" spans="2:17" s="1" customFormat="1" ht="37.5" x14ac:dyDescent="0.3">
      <c r="B52" s="310"/>
      <c r="C52" s="312"/>
      <c r="D52" s="314">
        <v>6.1</v>
      </c>
      <c r="E52" s="529" t="s">
        <v>1451</v>
      </c>
      <c r="F52" s="137">
        <v>1</v>
      </c>
      <c r="G52" s="7" t="s">
        <v>1429</v>
      </c>
      <c r="H52" s="291" t="s">
        <v>1450</v>
      </c>
      <c r="I52" s="92"/>
      <c r="J52" s="92"/>
      <c r="K52" s="92">
        <v>10000</v>
      </c>
      <c r="L52" s="92">
        <v>5000</v>
      </c>
      <c r="M52" s="92"/>
      <c r="N52" s="92"/>
      <c r="O52" s="92"/>
      <c r="P52" s="92"/>
      <c r="Q52" s="290">
        <f t="shared" si="8"/>
        <v>15000</v>
      </c>
    </row>
    <row r="53" spans="2:17" s="1" customFormat="1" ht="37.5" customHeight="1" x14ac:dyDescent="0.3">
      <c r="B53" s="310"/>
      <c r="C53" s="312"/>
      <c r="D53" s="135">
        <v>6.11</v>
      </c>
      <c r="E53" s="529" t="s">
        <v>429</v>
      </c>
      <c r="F53" s="137" t="s">
        <v>428</v>
      </c>
      <c r="G53" s="7" t="s">
        <v>1429</v>
      </c>
      <c r="H53" s="291" t="s">
        <v>1018</v>
      </c>
      <c r="I53" s="92"/>
      <c r="J53" s="92"/>
      <c r="K53" s="92"/>
      <c r="L53" s="92">
        <v>10000</v>
      </c>
      <c r="M53" s="92"/>
      <c r="N53" s="92"/>
      <c r="O53" s="92"/>
      <c r="P53" s="92"/>
      <c r="Q53" s="290">
        <f t="shared" si="8"/>
        <v>10000</v>
      </c>
    </row>
    <row r="54" spans="2:17" s="1" customFormat="1" ht="37.5" customHeight="1" x14ac:dyDescent="0.3">
      <c r="B54" s="310"/>
      <c r="C54" s="312"/>
      <c r="D54" s="314">
        <v>6.12</v>
      </c>
      <c r="E54" s="529" t="s">
        <v>1452</v>
      </c>
      <c r="F54" s="137">
        <v>1</v>
      </c>
      <c r="G54" s="7" t="s">
        <v>1427</v>
      </c>
      <c r="H54" s="291" t="s">
        <v>1453</v>
      </c>
      <c r="I54" s="92"/>
      <c r="J54" s="92"/>
      <c r="K54" s="92"/>
      <c r="L54" s="92">
        <v>10000</v>
      </c>
      <c r="M54" s="92"/>
      <c r="N54" s="92"/>
      <c r="O54" s="92"/>
      <c r="P54" s="92"/>
      <c r="Q54" s="290">
        <f t="shared" si="8"/>
        <v>10000</v>
      </c>
    </row>
    <row r="55" spans="2:17" s="1" customFormat="1" ht="37.5" x14ac:dyDescent="0.3">
      <c r="B55" s="1587"/>
      <c r="C55" s="329"/>
      <c r="D55" s="135">
        <v>6.13</v>
      </c>
      <c r="E55" s="411" t="s">
        <v>432</v>
      </c>
      <c r="F55" s="8">
        <v>1</v>
      </c>
      <c r="G55" s="4" t="s">
        <v>35</v>
      </c>
      <c r="H55" s="412" t="s">
        <v>1454</v>
      </c>
      <c r="I55" s="92"/>
      <c r="J55" s="92"/>
      <c r="K55" s="92"/>
      <c r="L55" s="92">
        <v>5000</v>
      </c>
      <c r="M55" s="92"/>
      <c r="N55" s="92"/>
      <c r="O55" s="92"/>
      <c r="P55" s="92"/>
      <c r="Q55" s="290">
        <f t="shared" si="8"/>
        <v>5000</v>
      </c>
    </row>
    <row r="56" spans="2:17" s="1" customFormat="1" ht="18.75" x14ac:dyDescent="0.3">
      <c r="B56" s="310"/>
      <c r="C56" s="1199" t="s">
        <v>55</v>
      </c>
      <c r="D56" s="1190" t="s">
        <v>165</v>
      </c>
      <c r="E56" s="1272"/>
      <c r="F56" s="1190"/>
      <c r="G56" s="1191"/>
      <c r="H56" s="1118"/>
      <c r="I56" s="343">
        <f>SUM(I57:I63)</f>
        <v>0</v>
      </c>
      <c r="J56" s="343">
        <f>SUM(J57:J63)</f>
        <v>21600</v>
      </c>
      <c r="K56" s="343">
        <f>SUM(K57:K63)</f>
        <v>17000</v>
      </c>
      <c r="L56" s="343">
        <f>SUM(L57:L63)</f>
        <v>96400</v>
      </c>
      <c r="M56" s="343">
        <f t="shared" ref="M56:P56" si="9">SUM(M57:M63)</f>
        <v>0</v>
      </c>
      <c r="N56" s="343">
        <f t="shared" si="9"/>
        <v>0</v>
      </c>
      <c r="O56" s="343">
        <f t="shared" si="9"/>
        <v>0</v>
      </c>
      <c r="P56" s="343">
        <f t="shared" si="9"/>
        <v>0</v>
      </c>
      <c r="Q56" s="270">
        <f>SUM(Q57:Q63)</f>
        <v>135000</v>
      </c>
    </row>
    <row r="57" spans="2:17" ht="37.5" x14ac:dyDescent="0.3">
      <c r="B57" s="1587"/>
      <c r="C57" s="329"/>
      <c r="D57" s="6">
        <v>7.1</v>
      </c>
      <c r="E57" s="411" t="s">
        <v>1990</v>
      </c>
      <c r="F57" s="4">
        <v>1</v>
      </c>
      <c r="G57" s="4" t="s">
        <v>35</v>
      </c>
      <c r="H57" s="412" t="s">
        <v>1455</v>
      </c>
      <c r="I57" s="92"/>
      <c r="J57" s="92"/>
      <c r="K57" s="92">
        <v>3600</v>
      </c>
      <c r="L57" s="92">
        <v>6400</v>
      </c>
      <c r="M57" s="92"/>
      <c r="N57" s="92"/>
      <c r="O57" s="92"/>
      <c r="P57" s="92"/>
      <c r="Q57" s="290">
        <f t="shared" ref="Q57:Q63" si="10">SUM(J57:P57)</f>
        <v>10000</v>
      </c>
    </row>
    <row r="58" spans="2:17" ht="37.5" x14ac:dyDescent="0.3">
      <c r="B58" s="1587"/>
      <c r="C58" s="1587"/>
      <c r="D58" s="6">
        <v>7.2</v>
      </c>
      <c r="E58" s="411" t="s">
        <v>1908</v>
      </c>
      <c r="F58" s="4">
        <v>1</v>
      </c>
      <c r="G58" s="4" t="s">
        <v>35</v>
      </c>
      <c r="H58" s="386" t="s">
        <v>797</v>
      </c>
      <c r="I58" s="92"/>
      <c r="J58" s="92"/>
      <c r="K58" s="92">
        <v>3600</v>
      </c>
      <c r="L58" s="92">
        <v>6400</v>
      </c>
      <c r="M58" s="92"/>
      <c r="N58" s="92"/>
      <c r="O58" s="92"/>
      <c r="P58" s="92"/>
      <c r="Q58" s="290">
        <f t="shared" si="10"/>
        <v>10000</v>
      </c>
    </row>
    <row r="59" spans="2:17" s="1" customFormat="1" ht="56.25" x14ac:dyDescent="0.3">
      <c r="B59" s="310"/>
      <c r="C59" s="312"/>
      <c r="D59" s="6">
        <v>7.3</v>
      </c>
      <c r="E59" s="529" t="s">
        <v>1991</v>
      </c>
      <c r="F59" s="137">
        <v>1</v>
      </c>
      <c r="G59" s="7" t="s">
        <v>1425</v>
      </c>
      <c r="H59" s="553" t="s">
        <v>1018</v>
      </c>
      <c r="I59" s="92"/>
      <c r="J59" s="92">
        <v>14400</v>
      </c>
      <c r="K59" s="92">
        <v>4800</v>
      </c>
      <c r="L59" s="92">
        <v>25800</v>
      </c>
      <c r="M59" s="92"/>
      <c r="N59" s="92"/>
      <c r="O59" s="92"/>
      <c r="P59" s="92"/>
      <c r="Q59" s="290">
        <f t="shared" si="10"/>
        <v>45000</v>
      </c>
    </row>
    <row r="60" spans="2:17" s="1" customFormat="1" ht="37.5" x14ac:dyDescent="0.3">
      <c r="B60" s="311"/>
      <c r="C60" s="312"/>
      <c r="D60" s="6">
        <v>7.4</v>
      </c>
      <c r="E60" s="529" t="s">
        <v>1992</v>
      </c>
      <c r="F60" s="137">
        <v>1</v>
      </c>
      <c r="G60" s="7" t="s">
        <v>1425</v>
      </c>
      <c r="H60" s="334" t="s">
        <v>486</v>
      </c>
      <c r="I60" s="92"/>
      <c r="J60" s="92"/>
      <c r="K60" s="92"/>
      <c r="L60" s="92">
        <v>10000</v>
      </c>
      <c r="M60" s="92"/>
      <c r="N60" s="92"/>
      <c r="O60" s="92"/>
      <c r="P60" s="92"/>
      <c r="Q60" s="290">
        <f t="shared" si="10"/>
        <v>10000</v>
      </c>
    </row>
    <row r="61" spans="2:17" s="1" customFormat="1" ht="56.25" x14ac:dyDescent="0.3">
      <c r="B61" s="310"/>
      <c r="C61" s="312"/>
      <c r="D61" s="6">
        <v>7.5</v>
      </c>
      <c r="E61" s="529" t="s">
        <v>1993</v>
      </c>
      <c r="F61" s="137">
        <v>1</v>
      </c>
      <c r="G61" s="7" t="s">
        <v>1443</v>
      </c>
      <c r="H61" s="553" t="s">
        <v>1018</v>
      </c>
      <c r="I61" s="92"/>
      <c r="J61" s="92">
        <v>7200</v>
      </c>
      <c r="K61" s="92">
        <v>5000</v>
      </c>
      <c r="L61" s="92">
        <v>32800</v>
      </c>
      <c r="M61" s="92"/>
      <c r="N61" s="92"/>
      <c r="O61" s="92"/>
      <c r="P61" s="92"/>
      <c r="Q61" s="290">
        <f t="shared" si="10"/>
        <v>45000</v>
      </c>
    </row>
    <row r="62" spans="2:17" s="1" customFormat="1" ht="37.5" x14ac:dyDescent="0.3">
      <c r="B62" s="310"/>
      <c r="C62" s="312"/>
      <c r="D62" s="6">
        <v>7.6</v>
      </c>
      <c r="E62" s="529" t="s">
        <v>1456</v>
      </c>
      <c r="F62" s="137">
        <v>1</v>
      </c>
      <c r="G62" s="7" t="s">
        <v>1443</v>
      </c>
      <c r="H62" s="553" t="s">
        <v>1457</v>
      </c>
      <c r="I62" s="92"/>
      <c r="J62" s="92"/>
      <c r="K62" s="92"/>
      <c r="L62" s="92">
        <v>10000</v>
      </c>
      <c r="M62" s="92"/>
      <c r="N62" s="92"/>
      <c r="O62" s="92"/>
      <c r="P62" s="92"/>
      <c r="Q62" s="290">
        <f t="shared" si="10"/>
        <v>10000</v>
      </c>
    </row>
    <row r="63" spans="2:17" s="1" customFormat="1" ht="37.5" x14ac:dyDescent="0.3">
      <c r="B63" s="310"/>
      <c r="C63" s="312"/>
      <c r="D63" s="6">
        <v>7.7</v>
      </c>
      <c r="E63" s="529" t="s">
        <v>426</v>
      </c>
      <c r="F63" s="137">
        <v>1</v>
      </c>
      <c r="G63" s="7" t="s">
        <v>1427</v>
      </c>
      <c r="H63" s="553">
        <v>23699</v>
      </c>
      <c r="I63" s="92"/>
      <c r="J63" s="92"/>
      <c r="K63" s="92"/>
      <c r="L63" s="92">
        <v>5000</v>
      </c>
      <c r="M63" s="92"/>
      <c r="N63" s="92"/>
      <c r="O63" s="92"/>
      <c r="P63" s="92"/>
      <c r="Q63" s="290">
        <f t="shared" si="10"/>
        <v>5000</v>
      </c>
    </row>
    <row r="64" spans="2:17" s="1" customFormat="1" ht="18.75" x14ac:dyDescent="0.3">
      <c r="B64" s="310"/>
      <c r="C64" s="1199" t="s">
        <v>56</v>
      </c>
      <c r="D64" s="1190" t="s">
        <v>95</v>
      </c>
      <c r="E64" s="1272"/>
      <c r="F64" s="1190"/>
      <c r="G64" s="1191"/>
      <c r="H64" s="1118"/>
      <c r="I64" s="342">
        <f>SUM(I65:I69)</f>
        <v>0</v>
      </c>
      <c r="J64" s="342">
        <f>SUM(J65:J69)</f>
        <v>0</v>
      </c>
      <c r="K64" s="342">
        <f>SUM(K65:K69)</f>
        <v>25000</v>
      </c>
      <c r="L64" s="342">
        <f>SUM(L65:L69)</f>
        <v>8000</v>
      </c>
      <c r="M64" s="342">
        <f t="shared" ref="M64:P64" si="11">SUM(M65:M69)</f>
        <v>0</v>
      </c>
      <c r="N64" s="342">
        <f t="shared" si="11"/>
        <v>0</v>
      </c>
      <c r="O64" s="342">
        <f t="shared" si="11"/>
        <v>0</v>
      </c>
      <c r="P64" s="342">
        <f t="shared" si="11"/>
        <v>0</v>
      </c>
      <c r="Q64" s="263">
        <f>SUM(Q65:Q69)</f>
        <v>33000</v>
      </c>
    </row>
    <row r="65" spans="2:17" s="1" customFormat="1" ht="39" customHeight="1" x14ac:dyDescent="0.3">
      <c r="B65" s="310"/>
      <c r="C65" s="264"/>
      <c r="D65" s="265">
        <v>8.1</v>
      </c>
      <c r="E65" s="434" t="s">
        <v>1994</v>
      </c>
      <c r="F65" s="394">
        <v>1</v>
      </c>
      <c r="G65" s="358" t="s">
        <v>1425</v>
      </c>
      <c r="H65" s="266" t="s">
        <v>1458</v>
      </c>
      <c r="I65" s="1603"/>
      <c r="J65" s="1603"/>
      <c r="K65" s="1603">
        <v>8000</v>
      </c>
      <c r="L65" s="1603">
        <v>2000</v>
      </c>
      <c r="M65" s="1603"/>
      <c r="N65" s="1603"/>
      <c r="O65" s="1603"/>
      <c r="P65" s="1603"/>
      <c r="Q65" s="435">
        <f>SUM(I65:P65)</f>
        <v>10000</v>
      </c>
    </row>
    <row r="66" spans="2:17" s="1" customFormat="1" ht="36" customHeight="1" x14ac:dyDescent="0.3">
      <c r="B66" s="310"/>
      <c r="C66" s="312"/>
      <c r="D66" s="135">
        <v>8.1999999999999993</v>
      </c>
      <c r="E66" s="552" t="s">
        <v>1995</v>
      </c>
      <c r="F66" s="137">
        <v>1</v>
      </c>
      <c r="G66" s="7" t="s">
        <v>1425</v>
      </c>
      <c r="H66" s="386" t="s">
        <v>1459</v>
      </c>
      <c r="I66" s="92"/>
      <c r="J66" s="92"/>
      <c r="K66" s="92">
        <v>2000</v>
      </c>
      <c r="L66" s="92">
        <v>3000</v>
      </c>
      <c r="M66" s="92"/>
      <c r="N66" s="92"/>
      <c r="O66" s="92"/>
      <c r="P66" s="92"/>
      <c r="Q66" s="387">
        <f>SUM(I66:P66)</f>
        <v>5000</v>
      </c>
    </row>
    <row r="67" spans="2:17" s="1" customFormat="1" ht="36" customHeight="1" x14ac:dyDescent="0.3">
      <c r="B67" s="310"/>
      <c r="C67" s="312"/>
      <c r="D67" s="135">
        <v>8.3000000000000007</v>
      </c>
      <c r="E67" s="529" t="s">
        <v>1909</v>
      </c>
      <c r="F67" s="137">
        <v>1</v>
      </c>
      <c r="G67" s="7" t="s">
        <v>1427</v>
      </c>
      <c r="H67" s="334" t="s">
        <v>1460</v>
      </c>
      <c r="I67" s="92"/>
      <c r="J67" s="92"/>
      <c r="K67" s="92">
        <v>3000</v>
      </c>
      <c r="L67" s="92"/>
      <c r="M67" s="92"/>
      <c r="N67" s="92"/>
      <c r="O67" s="92"/>
      <c r="P67" s="92"/>
      <c r="Q67" s="387">
        <f>SUM(I67:P67)</f>
        <v>3000</v>
      </c>
    </row>
    <row r="68" spans="2:17" s="2" customFormat="1" ht="36" customHeight="1" x14ac:dyDescent="0.3">
      <c r="B68" s="310"/>
      <c r="C68" s="312"/>
      <c r="D68" s="135">
        <v>8.4</v>
      </c>
      <c r="E68" s="529" t="s">
        <v>1461</v>
      </c>
      <c r="F68" s="137">
        <v>1</v>
      </c>
      <c r="G68" s="1393" t="s">
        <v>1443</v>
      </c>
      <c r="H68" s="334" t="s">
        <v>1462</v>
      </c>
      <c r="I68" s="93"/>
      <c r="J68" s="93"/>
      <c r="K68" s="93">
        <v>10000</v>
      </c>
      <c r="L68" s="93"/>
      <c r="M68" s="93"/>
      <c r="N68" s="93"/>
      <c r="O68" s="93"/>
      <c r="P68" s="93"/>
      <c r="Q68" s="387">
        <f>SUM(I68:P68)</f>
        <v>10000</v>
      </c>
    </row>
    <row r="69" spans="2:17" s="1" customFormat="1" ht="39.75" customHeight="1" x14ac:dyDescent="0.3">
      <c r="B69" s="310"/>
      <c r="C69" s="312"/>
      <c r="D69" s="135">
        <v>8.5</v>
      </c>
      <c r="E69" s="552" t="s">
        <v>1463</v>
      </c>
      <c r="F69" s="137">
        <v>1</v>
      </c>
      <c r="G69" s="1393" t="s">
        <v>1429</v>
      </c>
      <c r="H69" s="386" t="s">
        <v>1459</v>
      </c>
      <c r="I69" s="92"/>
      <c r="J69" s="92"/>
      <c r="K69" s="92">
        <v>2000</v>
      </c>
      <c r="L69" s="92">
        <v>3000</v>
      </c>
      <c r="M69" s="92"/>
      <c r="N69" s="92"/>
      <c r="O69" s="92"/>
      <c r="P69" s="92"/>
      <c r="Q69" s="387">
        <f>SUM(I69:P69)</f>
        <v>5000</v>
      </c>
    </row>
    <row r="70" spans="2:17" s="1" customFormat="1" ht="18.75" x14ac:dyDescent="0.3">
      <c r="B70" s="310"/>
      <c r="C70" s="1199" t="s">
        <v>58</v>
      </c>
      <c r="D70" s="1190" t="s">
        <v>181</v>
      </c>
      <c r="E70" s="1272"/>
      <c r="F70" s="1190"/>
      <c r="G70" s="1191"/>
      <c r="H70" s="1118"/>
      <c r="I70" s="342">
        <f>SUM(I71:I72)</f>
        <v>0</v>
      </c>
      <c r="J70" s="342">
        <f t="shared" ref="J70:P70" si="12">SUM(J71:J72)</f>
        <v>0</v>
      </c>
      <c r="K70" s="342">
        <f>SUM(K71:K72)</f>
        <v>0</v>
      </c>
      <c r="L70" s="342">
        <f t="shared" si="12"/>
        <v>13000</v>
      </c>
      <c r="M70" s="342">
        <f t="shared" si="12"/>
        <v>0</v>
      </c>
      <c r="N70" s="342">
        <f t="shared" si="12"/>
        <v>0</v>
      </c>
      <c r="O70" s="342">
        <f t="shared" si="12"/>
        <v>0</v>
      </c>
      <c r="P70" s="342">
        <f t="shared" si="12"/>
        <v>0</v>
      </c>
      <c r="Q70" s="263">
        <f>SUM(Q71:Q72)</f>
        <v>13000</v>
      </c>
    </row>
    <row r="71" spans="2:17" s="1" customFormat="1" ht="36" customHeight="1" x14ac:dyDescent="0.3">
      <c r="B71" s="1583"/>
      <c r="C71" s="329"/>
      <c r="D71" s="6">
        <v>9.1</v>
      </c>
      <c r="E71" s="411" t="s">
        <v>427</v>
      </c>
      <c r="F71" s="8">
        <v>1</v>
      </c>
      <c r="G71" s="4" t="s">
        <v>35</v>
      </c>
      <c r="H71" s="386" t="s">
        <v>1464</v>
      </c>
      <c r="I71" s="92"/>
      <c r="J71" s="92"/>
      <c r="K71" s="92"/>
      <c r="L71" s="92">
        <v>5000</v>
      </c>
      <c r="M71" s="92"/>
      <c r="N71" s="92"/>
      <c r="O71" s="92"/>
      <c r="P71" s="92"/>
      <c r="Q71" s="290">
        <f>SUM(J71:P71)</f>
        <v>5000</v>
      </c>
    </row>
    <row r="72" spans="2:17" s="1" customFormat="1" ht="54.75" customHeight="1" x14ac:dyDescent="0.3">
      <c r="B72" s="1587"/>
      <c r="C72" s="309"/>
      <c r="D72" s="268">
        <v>9.1999999999999993</v>
      </c>
      <c r="E72" s="437" t="s">
        <v>1996</v>
      </c>
      <c r="F72" s="353">
        <v>1</v>
      </c>
      <c r="G72" s="331" t="s">
        <v>1425</v>
      </c>
      <c r="H72" s="396" t="s">
        <v>1465</v>
      </c>
      <c r="I72" s="332"/>
      <c r="J72" s="332"/>
      <c r="K72" s="332"/>
      <c r="L72" s="332">
        <v>8000</v>
      </c>
      <c r="M72" s="332"/>
      <c r="N72" s="332"/>
      <c r="O72" s="332"/>
      <c r="P72" s="332"/>
      <c r="Q72" s="341">
        <f>SUM(I72:P72)</f>
        <v>8000</v>
      </c>
    </row>
    <row r="73" spans="2:17" s="1" customFormat="1" ht="18.75" x14ac:dyDescent="0.3">
      <c r="B73" s="310"/>
      <c r="C73" s="1155" t="s">
        <v>2</v>
      </c>
      <c r="D73" s="1149"/>
      <c r="E73" s="1327"/>
      <c r="F73" s="1149"/>
      <c r="G73" s="1554"/>
      <c r="H73" s="1164"/>
      <c r="I73" s="1590">
        <f>SUM(I74+I76+I78)</f>
        <v>0</v>
      </c>
      <c r="J73" s="1590">
        <f t="shared" ref="J73:P73" si="13">SUM(J74+J76+J78)</f>
        <v>0</v>
      </c>
      <c r="K73" s="1590">
        <f t="shared" si="13"/>
        <v>0</v>
      </c>
      <c r="L73" s="1590">
        <f>SUM(L74+L76+L78)</f>
        <v>30000</v>
      </c>
      <c r="M73" s="1590">
        <f t="shared" si="13"/>
        <v>0</v>
      </c>
      <c r="N73" s="1590">
        <f t="shared" si="13"/>
        <v>0</v>
      </c>
      <c r="O73" s="1590">
        <f t="shared" si="13"/>
        <v>0</v>
      </c>
      <c r="P73" s="1590">
        <f t="shared" si="13"/>
        <v>0</v>
      </c>
      <c r="Q73" s="1596">
        <f>SUM(Q74+Q76+Q78)</f>
        <v>30000</v>
      </c>
    </row>
    <row r="74" spans="2:17" s="1" customFormat="1" ht="18.75" x14ac:dyDescent="0.3">
      <c r="B74" s="310"/>
      <c r="C74" s="1199" t="s">
        <v>59</v>
      </c>
      <c r="D74" s="1190" t="s">
        <v>32</v>
      </c>
      <c r="E74" s="1272"/>
      <c r="F74" s="1190"/>
      <c r="G74" s="1191"/>
      <c r="H74" s="1118"/>
      <c r="I74" s="342">
        <f>SUM(I75:I75)</f>
        <v>0</v>
      </c>
      <c r="J74" s="342">
        <f t="shared" ref="J74:P74" si="14">SUM(J75:J75)</f>
        <v>0</v>
      </c>
      <c r="K74" s="342">
        <f t="shared" si="14"/>
        <v>0</v>
      </c>
      <c r="L74" s="342">
        <f>SUM(L75:L75)</f>
        <v>25000</v>
      </c>
      <c r="M74" s="342">
        <f t="shared" si="14"/>
        <v>0</v>
      </c>
      <c r="N74" s="342">
        <f t="shared" si="14"/>
        <v>0</v>
      </c>
      <c r="O74" s="342">
        <f t="shared" si="14"/>
        <v>0</v>
      </c>
      <c r="P74" s="342">
        <f t="shared" si="14"/>
        <v>0</v>
      </c>
      <c r="Q74" s="263">
        <f>SUM(Q75:Q75)</f>
        <v>25000</v>
      </c>
    </row>
    <row r="75" spans="2:17" s="1" customFormat="1" ht="35.25" customHeight="1" x14ac:dyDescent="0.3">
      <c r="B75" s="310"/>
      <c r="C75" s="312"/>
      <c r="D75" s="135">
        <v>10.1</v>
      </c>
      <c r="E75" s="1408" t="s">
        <v>1997</v>
      </c>
      <c r="F75" s="137" t="s">
        <v>42</v>
      </c>
      <c r="G75" s="7" t="s">
        <v>1425</v>
      </c>
      <c r="H75" s="334" t="s">
        <v>486</v>
      </c>
      <c r="I75" s="92"/>
      <c r="J75" s="92"/>
      <c r="K75" s="92"/>
      <c r="L75" s="92">
        <v>25000</v>
      </c>
      <c r="M75" s="92"/>
      <c r="N75" s="92"/>
      <c r="O75" s="92"/>
      <c r="P75" s="92"/>
      <c r="Q75" s="290">
        <f>SUM(I75:P75)</f>
        <v>25000</v>
      </c>
    </row>
    <row r="76" spans="2:17" s="1" customFormat="1" ht="18.75" x14ac:dyDescent="0.3">
      <c r="B76" s="310"/>
      <c r="C76" s="1199" t="s">
        <v>60</v>
      </c>
      <c r="D76" s="1437" t="s">
        <v>16</v>
      </c>
      <c r="E76" s="1272"/>
      <c r="F76" s="1190"/>
      <c r="G76" s="1191"/>
      <c r="H76" s="1118"/>
      <c r="I76" s="342">
        <f>SUM(I77:I77)</f>
        <v>0</v>
      </c>
      <c r="J76" s="342">
        <f t="shared" ref="J76:P76" si="15">SUM(J77:J77)</f>
        <v>0</v>
      </c>
      <c r="K76" s="342">
        <f t="shared" si="15"/>
        <v>0</v>
      </c>
      <c r="L76" s="342">
        <f t="shared" si="15"/>
        <v>5000</v>
      </c>
      <c r="M76" s="342">
        <f t="shared" si="15"/>
        <v>0</v>
      </c>
      <c r="N76" s="342">
        <f t="shared" si="15"/>
        <v>0</v>
      </c>
      <c r="O76" s="342">
        <f t="shared" si="15"/>
        <v>0</v>
      </c>
      <c r="P76" s="499">
        <f t="shared" si="15"/>
        <v>0</v>
      </c>
      <c r="Q76" s="263">
        <f>SUM(Q77:Q77)</f>
        <v>5000</v>
      </c>
    </row>
    <row r="77" spans="2:17" ht="36" customHeight="1" x14ac:dyDescent="0.3">
      <c r="B77" s="1587"/>
      <c r="C77" s="329"/>
      <c r="D77" s="6">
        <v>11.1</v>
      </c>
      <c r="E77" s="411" t="s">
        <v>430</v>
      </c>
      <c r="F77" s="8" t="s">
        <v>134</v>
      </c>
      <c r="G77" s="4" t="s">
        <v>35</v>
      </c>
      <c r="H77" s="386" t="s">
        <v>580</v>
      </c>
      <c r="I77" s="92"/>
      <c r="J77" s="92"/>
      <c r="K77" s="92"/>
      <c r="L77" s="92">
        <v>5000</v>
      </c>
      <c r="M77" s="92"/>
      <c r="N77" s="92"/>
      <c r="O77" s="92"/>
      <c r="P77" s="92"/>
      <c r="Q77" s="290">
        <f>SUM(J77:P77)</f>
        <v>5000</v>
      </c>
    </row>
    <row r="78" spans="2:17" s="1" customFormat="1" ht="18.75" x14ac:dyDescent="0.3">
      <c r="B78" s="310"/>
      <c r="C78" s="1199" t="s">
        <v>61</v>
      </c>
      <c r="D78" s="1437" t="s">
        <v>19</v>
      </c>
      <c r="E78" s="1272"/>
      <c r="F78" s="1190"/>
      <c r="G78" s="1191"/>
      <c r="H78" s="1118"/>
      <c r="I78" s="342">
        <f>SUM(I79:I79)</f>
        <v>0</v>
      </c>
      <c r="J78" s="342">
        <f t="shared" ref="J78:Q78" si="16">SUM(J79:J79)</f>
        <v>0</v>
      </c>
      <c r="K78" s="342">
        <f t="shared" si="16"/>
        <v>0</v>
      </c>
      <c r="L78" s="342">
        <f t="shared" si="16"/>
        <v>0</v>
      </c>
      <c r="M78" s="342">
        <f t="shared" si="16"/>
        <v>0</v>
      </c>
      <c r="N78" s="342">
        <f t="shared" si="16"/>
        <v>0</v>
      </c>
      <c r="O78" s="342">
        <f t="shared" si="16"/>
        <v>0</v>
      </c>
      <c r="P78" s="342">
        <f t="shared" si="16"/>
        <v>0</v>
      </c>
      <c r="Q78" s="263">
        <f t="shared" si="16"/>
        <v>0</v>
      </c>
    </row>
    <row r="79" spans="2:17" s="1" customFormat="1" ht="18.75" hidden="1" x14ac:dyDescent="0.3">
      <c r="B79" s="310"/>
      <c r="C79" s="327"/>
      <c r="D79" s="135"/>
      <c r="E79" s="529"/>
      <c r="F79" s="135"/>
      <c r="G79" s="7"/>
      <c r="H79" s="334"/>
      <c r="I79" s="317"/>
      <c r="J79" s="317"/>
      <c r="K79" s="317"/>
      <c r="L79" s="317"/>
      <c r="M79" s="317"/>
      <c r="N79" s="317"/>
      <c r="O79" s="317"/>
      <c r="P79" s="317"/>
      <c r="Q79" s="1597"/>
    </row>
    <row r="80" spans="2:17" s="1" customFormat="1" ht="18.75" x14ac:dyDescent="0.3">
      <c r="B80" s="310"/>
      <c r="C80" s="1155" t="s">
        <v>87</v>
      </c>
      <c r="D80" s="1149"/>
      <c r="E80" s="1327"/>
      <c r="F80" s="1149"/>
      <c r="G80" s="1554"/>
      <c r="H80" s="1164"/>
      <c r="I80" s="1590">
        <f>SUM(I81+I84)</f>
        <v>0</v>
      </c>
      <c r="J80" s="1590">
        <f t="shared" ref="J80:P80" si="17">SUM(J81+J84)</f>
        <v>0</v>
      </c>
      <c r="K80" s="1590">
        <f t="shared" si="17"/>
        <v>15000</v>
      </c>
      <c r="L80" s="1590">
        <f t="shared" si="17"/>
        <v>32000</v>
      </c>
      <c r="M80" s="1590">
        <f t="shared" si="17"/>
        <v>0</v>
      </c>
      <c r="N80" s="1590">
        <f t="shared" si="17"/>
        <v>0</v>
      </c>
      <c r="O80" s="1590">
        <f t="shared" si="17"/>
        <v>0</v>
      </c>
      <c r="P80" s="1590">
        <f t="shared" si="17"/>
        <v>0</v>
      </c>
      <c r="Q80" s="1596">
        <f>SUM(Q81+Q84)</f>
        <v>47000</v>
      </c>
    </row>
    <row r="81" spans="2:17" s="1" customFormat="1" ht="18.75" x14ac:dyDescent="0.3">
      <c r="B81" s="310"/>
      <c r="C81" s="1199" t="s">
        <v>62</v>
      </c>
      <c r="D81" s="1190" t="s">
        <v>90</v>
      </c>
      <c r="E81" s="1272"/>
      <c r="F81" s="1190"/>
      <c r="G81" s="1191"/>
      <c r="H81" s="1118"/>
      <c r="I81" s="342">
        <f>SUM(I82:I83)</f>
        <v>0</v>
      </c>
      <c r="J81" s="342">
        <f t="shared" ref="J81:P81" si="18">SUM(J82:J83)</f>
        <v>0</v>
      </c>
      <c r="K81" s="342">
        <f>SUM(K82:K83)</f>
        <v>5000</v>
      </c>
      <c r="L81" s="342">
        <f>SUM(L82:L83)</f>
        <v>27000</v>
      </c>
      <c r="M81" s="342">
        <f t="shared" si="18"/>
        <v>0</v>
      </c>
      <c r="N81" s="342">
        <f t="shared" si="18"/>
        <v>0</v>
      </c>
      <c r="O81" s="342">
        <f t="shared" si="18"/>
        <v>0</v>
      </c>
      <c r="P81" s="342">
        <f t="shared" si="18"/>
        <v>0</v>
      </c>
      <c r="Q81" s="263">
        <f>SUM(Q82:Q83)</f>
        <v>32000</v>
      </c>
    </row>
    <row r="82" spans="2:17" s="1" customFormat="1" ht="36.75" customHeight="1" x14ac:dyDescent="0.3">
      <c r="B82" s="310"/>
      <c r="C82" s="312"/>
      <c r="D82" s="135">
        <v>13.1</v>
      </c>
      <c r="E82" s="1408" t="s">
        <v>1466</v>
      </c>
      <c r="F82" s="137">
        <v>1</v>
      </c>
      <c r="G82" s="7" t="s">
        <v>1425</v>
      </c>
      <c r="H82" s="386" t="s">
        <v>1465</v>
      </c>
      <c r="I82" s="93"/>
      <c r="J82" s="93"/>
      <c r="K82" s="93">
        <v>5000</v>
      </c>
      <c r="L82" s="93">
        <v>20000</v>
      </c>
      <c r="M82" s="93"/>
      <c r="N82" s="93"/>
      <c r="O82" s="93"/>
      <c r="P82" s="93"/>
      <c r="Q82" s="387">
        <f>SUM(I82:P82)</f>
        <v>25000</v>
      </c>
    </row>
    <row r="83" spans="2:17" s="1" customFormat="1" ht="36.75" customHeight="1" x14ac:dyDescent="0.3">
      <c r="B83" s="310"/>
      <c r="C83" s="312"/>
      <c r="D83" s="135">
        <v>13.2</v>
      </c>
      <c r="E83" s="529" t="s">
        <v>1467</v>
      </c>
      <c r="F83" s="137">
        <v>1</v>
      </c>
      <c r="G83" s="7" t="s">
        <v>1427</v>
      </c>
      <c r="H83" s="334" t="s">
        <v>1468</v>
      </c>
      <c r="I83" s="92"/>
      <c r="J83" s="92"/>
      <c r="K83" s="92"/>
      <c r="L83" s="92">
        <v>7000</v>
      </c>
      <c r="M83" s="92"/>
      <c r="N83" s="92"/>
      <c r="O83" s="92"/>
      <c r="P83" s="92"/>
      <c r="Q83" s="290">
        <f>SUM(I83:P83)</f>
        <v>7000</v>
      </c>
    </row>
    <row r="84" spans="2:17" s="1" customFormat="1" ht="18.75" x14ac:dyDescent="0.3">
      <c r="B84" s="310"/>
      <c r="C84" s="1199" t="s">
        <v>63</v>
      </c>
      <c r="D84" s="1190" t="s">
        <v>184</v>
      </c>
      <c r="E84" s="1272"/>
      <c r="F84" s="1190"/>
      <c r="G84" s="1191"/>
      <c r="H84" s="1118"/>
      <c r="I84" s="342">
        <f>SUM(I85:I87)</f>
        <v>0</v>
      </c>
      <c r="J84" s="342">
        <f t="shared" ref="J84:P84" si="19">SUM(J85:J87)</f>
        <v>0</v>
      </c>
      <c r="K84" s="342">
        <f t="shared" si="19"/>
        <v>10000</v>
      </c>
      <c r="L84" s="342">
        <f t="shared" si="19"/>
        <v>5000</v>
      </c>
      <c r="M84" s="342">
        <f t="shared" si="19"/>
        <v>0</v>
      </c>
      <c r="N84" s="342">
        <f t="shared" si="19"/>
        <v>0</v>
      </c>
      <c r="O84" s="342">
        <f t="shared" si="19"/>
        <v>0</v>
      </c>
      <c r="P84" s="342">
        <f t="shared" si="19"/>
        <v>0</v>
      </c>
      <c r="Q84" s="263">
        <f>SUM(Q85:Q87)</f>
        <v>15000</v>
      </c>
    </row>
    <row r="85" spans="2:17" s="1" customFormat="1" ht="36" customHeight="1" x14ac:dyDescent="0.3">
      <c r="B85" s="310"/>
      <c r="C85" s="312"/>
      <c r="D85" s="135">
        <v>14.1</v>
      </c>
      <c r="E85" s="1408" t="s">
        <v>1999</v>
      </c>
      <c r="F85" s="137">
        <v>5</v>
      </c>
      <c r="G85" s="7" t="s">
        <v>1425</v>
      </c>
      <c r="H85" s="386" t="s">
        <v>1465</v>
      </c>
      <c r="I85" s="92"/>
      <c r="J85" s="92"/>
      <c r="K85" s="92">
        <v>5000</v>
      </c>
      <c r="L85" s="92"/>
      <c r="M85" s="92"/>
      <c r="N85" s="92"/>
      <c r="O85" s="92"/>
      <c r="P85" s="92"/>
      <c r="Q85" s="290">
        <f>SUM(I85:P85)</f>
        <v>5000</v>
      </c>
    </row>
    <row r="86" spans="2:17" s="1" customFormat="1" ht="37.5" customHeight="1" x14ac:dyDescent="0.3">
      <c r="B86" s="310"/>
      <c r="C86" s="312"/>
      <c r="D86" s="135">
        <v>14.2</v>
      </c>
      <c r="E86" s="529" t="s">
        <v>1469</v>
      </c>
      <c r="F86" s="137">
        <v>3</v>
      </c>
      <c r="G86" s="7" t="s">
        <v>1425</v>
      </c>
      <c r="H86" s="334" t="s">
        <v>486</v>
      </c>
      <c r="I86" s="92"/>
      <c r="J86" s="92"/>
      <c r="K86" s="92">
        <v>5000</v>
      </c>
      <c r="L86" s="92"/>
      <c r="M86" s="92"/>
      <c r="N86" s="92"/>
      <c r="O86" s="92"/>
      <c r="P86" s="92"/>
      <c r="Q86" s="290">
        <f t="shared" ref="Q86:Q87" si="20">SUM(I86:P86)</f>
        <v>5000</v>
      </c>
    </row>
    <row r="87" spans="2:17" s="1" customFormat="1" ht="18" customHeight="1" x14ac:dyDescent="0.3">
      <c r="B87" s="311"/>
      <c r="C87" s="267"/>
      <c r="D87" s="268">
        <v>14.3</v>
      </c>
      <c r="E87" s="1541" t="s">
        <v>431</v>
      </c>
      <c r="F87" s="353">
        <v>5</v>
      </c>
      <c r="G87" s="331" t="s">
        <v>1427</v>
      </c>
      <c r="H87" s="548" t="s">
        <v>1055</v>
      </c>
      <c r="I87" s="332"/>
      <c r="J87" s="332"/>
      <c r="K87" s="332"/>
      <c r="L87" s="332">
        <v>5000</v>
      </c>
      <c r="M87" s="332"/>
      <c r="N87" s="332"/>
      <c r="O87" s="332"/>
      <c r="P87" s="332"/>
      <c r="Q87" s="341">
        <f t="shared" si="20"/>
        <v>5000</v>
      </c>
    </row>
    <row r="88" spans="2:17" s="1" customFormat="1" ht="18.75" x14ac:dyDescent="0.3">
      <c r="B88" s="310"/>
      <c r="C88" s="271" t="s">
        <v>86</v>
      </c>
      <c r="D88" s="272"/>
      <c r="E88" s="441"/>
      <c r="F88" s="272"/>
      <c r="G88" s="346"/>
      <c r="H88" s="273"/>
      <c r="I88" s="347">
        <f>SUM(I89)</f>
        <v>0</v>
      </c>
      <c r="J88" s="347">
        <f t="shared" ref="J88:Q89" si="21">SUM(J89)</f>
        <v>0</v>
      </c>
      <c r="K88" s="347">
        <f t="shared" si="21"/>
        <v>0</v>
      </c>
      <c r="L88" s="347">
        <f t="shared" si="21"/>
        <v>5000</v>
      </c>
      <c r="M88" s="347">
        <f t="shared" si="21"/>
        <v>0</v>
      </c>
      <c r="N88" s="347">
        <f t="shared" si="21"/>
        <v>0</v>
      </c>
      <c r="O88" s="347">
        <f t="shared" si="21"/>
        <v>0</v>
      </c>
      <c r="P88" s="347">
        <f t="shared" si="21"/>
        <v>0</v>
      </c>
      <c r="Q88" s="274">
        <f t="shared" si="21"/>
        <v>5000</v>
      </c>
    </row>
    <row r="89" spans="2:17" s="1" customFormat="1" ht="18.75" x14ac:dyDescent="0.3">
      <c r="B89" s="310"/>
      <c r="C89" s="1199" t="s">
        <v>64</v>
      </c>
      <c r="D89" s="1190" t="s">
        <v>185</v>
      </c>
      <c r="E89" s="1272"/>
      <c r="F89" s="1190"/>
      <c r="G89" s="1191"/>
      <c r="H89" s="1118"/>
      <c r="I89" s="342">
        <f>SUM(I90)</f>
        <v>0</v>
      </c>
      <c r="J89" s="342">
        <f t="shared" si="21"/>
        <v>0</v>
      </c>
      <c r="K89" s="342">
        <f t="shared" si="21"/>
        <v>0</v>
      </c>
      <c r="L89" s="342">
        <f>SUM(L90)</f>
        <v>5000</v>
      </c>
      <c r="M89" s="342">
        <f t="shared" si="21"/>
        <v>0</v>
      </c>
      <c r="N89" s="342">
        <f t="shared" si="21"/>
        <v>0</v>
      </c>
      <c r="O89" s="342">
        <f t="shared" si="21"/>
        <v>0</v>
      </c>
      <c r="P89" s="342">
        <f t="shared" si="21"/>
        <v>0</v>
      </c>
      <c r="Q89" s="263">
        <f>SUM(Q90)</f>
        <v>5000</v>
      </c>
    </row>
    <row r="90" spans="2:17" s="1" customFormat="1" ht="36" customHeight="1" x14ac:dyDescent="0.3">
      <c r="B90" s="1587"/>
      <c r="C90" s="279"/>
      <c r="D90" s="431">
        <v>15.1</v>
      </c>
      <c r="E90" s="1239" t="s">
        <v>434</v>
      </c>
      <c r="F90" s="473" t="s">
        <v>45</v>
      </c>
      <c r="G90" s="472" t="s">
        <v>35</v>
      </c>
      <c r="H90" s="432" t="s">
        <v>1470</v>
      </c>
      <c r="I90" s="359"/>
      <c r="J90" s="359"/>
      <c r="K90" s="359"/>
      <c r="L90" s="359">
        <v>5000</v>
      </c>
      <c r="M90" s="359"/>
      <c r="N90" s="359"/>
      <c r="O90" s="359"/>
      <c r="P90" s="359"/>
      <c r="Q90" s="1582">
        <f>SUM(J90:P90)</f>
        <v>5000</v>
      </c>
    </row>
    <row r="91" spans="2:17" s="1" customFormat="1" ht="18.75" x14ac:dyDescent="0.3">
      <c r="B91" s="310"/>
      <c r="C91" s="594" t="s">
        <v>4</v>
      </c>
      <c r="D91" s="1599"/>
      <c r="E91" s="1542"/>
      <c r="F91" s="1599"/>
      <c r="G91" s="1559"/>
      <c r="H91" s="1543"/>
      <c r="I91" s="1600">
        <f>SUM(I92+I95+I97+I100)</f>
        <v>0</v>
      </c>
      <c r="J91" s="1600">
        <f t="shared" ref="J91:Q91" si="22">SUM(J92+J95+J97+J100)</f>
        <v>0</v>
      </c>
      <c r="K91" s="1600">
        <f t="shared" si="22"/>
        <v>8000</v>
      </c>
      <c r="L91" s="1600">
        <f t="shared" si="22"/>
        <v>373800</v>
      </c>
      <c r="M91" s="1600">
        <f t="shared" si="22"/>
        <v>0</v>
      </c>
      <c r="N91" s="1600">
        <f t="shared" si="22"/>
        <v>0</v>
      </c>
      <c r="O91" s="1600">
        <f t="shared" si="22"/>
        <v>0</v>
      </c>
      <c r="P91" s="1600">
        <f t="shared" si="22"/>
        <v>0</v>
      </c>
      <c r="Q91" s="1601">
        <f t="shared" si="22"/>
        <v>381800</v>
      </c>
    </row>
    <row r="92" spans="2:17" s="1" customFormat="1" ht="18.75" x14ac:dyDescent="0.3">
      <c r="B92" s="310"/>
      <c r="C92" s="1199" t="s">
        <v>65</v>
      </c>
      <c r="D92" s="1190" t="s">
        <v>91</v>
      </c>
      <c r="E92" s="1272"/>
      <c r="F92" s="1190"/>
      <c r="G92" s="1191"/>
      <c r="H92" s="1118"/>
      <c r="I92" s="342">
        <f>SUM(I93:I94)</f>
        <v>0</v>
      </c>
      <c r="J92" s="342">
        <f t="shared" ref="J92:P92" si="23">SUM(J93:J94)</f>
        <v>0</v>
      </c>
      <c r="K92" s="342">
        <f>SUM(K93:K94)</f>
        <v>0</v>
      </c>
      <c r="L92" s="342">
        <f>SUM(L93:L94)</f>
        <v>15000</v>
      </c>
      <c r="M92" s="342">
        <f t="shared" si="23"/>
        <v>0</v>
      </c>
      <c r="N92" s="342">
        <f t="shared" si="23"/>
        <v>0</v>
      </c>
      <c r="O92" s="342">
        <f t="shared" si="23"/>
        <v>0</v>
      </c>
      <c r="P92" s="342">
        <f t="shared" si="23"/>
        <v>0</v>
      </c>
      <c r="Q92" s="263">
        <f>SUM(Q93:Q94)</f>
        <v>15000</v>
      </c>
    </row>
    <row r="93" spans="2:17" s="1" customFormat="1" ht="17.25" customHeight="1" x14ac:dyDescent="0.3">
      <c r="B93" s="1587"/>
      <c r="C93" s="329"/>
      <c r="D93" s="6">
        <v>16.100000000000001</v>
      </c>
      <c r="E93" s="411" t="s">
        <v>1471</v>
      </c>
      <c r="F93" s="8" t="s">
        <v>69</v>
      </c>
      <c r="G93" s="4" t="s">
        <v>35</v>
      </c>
      <c r="H93" s="412" t="s">
        <v>437</v>
      </c>
      <c r="I93" s="92"/>
      <c r="J93" s="92"/>
      <c r="K93" s="92"/>
      <c r="L93" s="92">
        <v>10000</v>
      </c>
      <c r="M93" s="92"/>
      <c r="N93" s="92"/>
      <c r="O93" s="92"/>
      <c r="P93" s="92"/>
      <c r="Q93" s="290">
        <f>SUM(J93:P93)</f>
        <v>10000</v>
      </c>
    </row>
    <row r="94" spans="2:17" ht="39" customHeight="1" x14ac:dyDescent="0.3">
      <c r="B94" s="1587"/>
      <c r="C94" s="329"/>
      <c r="D94" s="6">
        <v>16.2</v>
      </c>
      <c r="E94" s="411" t="s">
        <v>1472</v>
      </c>
      <c r="F94" s="8">
        <v>9</v>
      </c>
      <c r="G94" s="4" t="s">
        <v>35</v>
      </c>
      <c r="H94" s="412" t="s">
        <v>1473</v>
      </c>
      <c r="I94" s="92"/>
      <c r="J94" s="92"/>
      <c r="K94" s="92"/>
      <c r="L94" s="92">
        <v>5000</v>
      </c>
      <c r="M94" s="92"/>
      <c r="N94" s="92"/>
      <c r="O94" s="92"/>
      <c r="P94" s="92"/>
      <c r="Q94" s="290">
        <f>SUM(J94:P94)</f>
        <v>5000</v>
      </c>
    </row>
    <row r="95" spans="2:17" s="1" customFormat="1" ht="18.75" x14ac:dyDescent="0.3">
      <c r="B95" s="310"/>
      <c r="C95" s="1199" t="s">
        <v>66</v>
      </c>
      <c r="D95" s="1190" t="s">
        <v>5</v>
      </c>
      <c r="E95" s="1272"/>
      <c r="F95" s="1190"/>
      <c r="G95" s="1191"/>
      <c r="H95" s="1118"/>
      <c r="I95" s="342">
        <f>SUM(I96)</f>
        <v>0</v>
      </c>
      <c r="J95" s="342">
        <f t="shared" ref="J95:P95" si="24">SUM(J96)</f>
        <v>0</v>
      </c>
      <c r="K95" s="342">
        <f t="shared" si="24"/>
        <v>0</v>
      </c>
      <c r="L95" s="342">
        <f>SUM(L96)</f>
        <v>291800</v>
      </c>
      <c r="M95" s="342">
        <f t="shared" si="24"/>
        <v>0</v>
      </c>
      <c r="N95" s="342">
        <f t="shared" si="24"/>
        <v>0</v>
      </c>
      <c r="O95" s="342">
        <f t="shared" si="24"/>
        <v>0</v>
      </c>
      <c r="P95" s="342">
        <f t="shared" si="24"/>
        <v>0</v>
      </c>
      <c r="Q95" s="263">
        <f>SUM(Q96)</f>
        <v>291800</v>
      </c>
    </row>
    <row r="96" spans="2:17" ht="37.5" x14ac:dyDescent="0.3">
      <c r="B96" s="1587"/>
      <c r="C96" s="329"/>
      <c r="D96" s="6">
        <v>17.100000000000001</v>
      </c>
      <c r="E96" s="411" t="s">
        <v>88</v>
      </c>
      <c r="F96" s="8">
        <v>8</v>
      </c>
      <c r="G96" s="4" t="s">
        <v>35</v>
      </c>
      <c r="H96" s="334" t="s">
        <v>486</v>
      </c>
      <c r="I96" s="92"/>
      <c r="J96" s="92"/>
      <c r="K96" s="92"/>
      <c r="L96" s="92">
        <v>291800</v>
      </c>
      <c r="M96" s="92"/>
      <c r="N96" s="92"/>
      <c r="O96" s="92"/>
      <c r="P96" s="92"/>
      <c r="Q96" s="290">
        <f>SUM(J96:P96)</f>
        <v>291800</v>
      </c>
    </row>
    <row r="97" spans="2:17" s="1" customFormat="1" ht="18.75" x14ac:dyDescent="0.3">
      <c r="B97" s="310"/>
      <c r="C97" s="1199" t="s">
        <v>167</v>
      </c>
      <c r="D97" s="1190" t="s">
        <v>283</v>
      </c>
      <c r="E97" s="1272"/>
      <c r="F97" s="1190"/>
      <c r="G97" s="1191"/>
      <c r="H97" s="1118"/>
      <c r="I97" s="342">
        <f>SUM(I98:I99)</f>
        <v>0</v>
      </c>
      <c r="J97" s="342">
        <f t="shared" ref="J97:P97" si="25">SUM(J98:J99)</f>
        <v>0</v>
      </c>
      <c r="K97" s="342">
        <f t="shared" si="25"/>
        <v>0</v>
      </c>
      <c r="L97" s="342">
        <f>SUM(L98:L99)</f>
        <v>45000</v>
      </c>
      <c r="M97" s="342">
        <f t="shared" si="25"/>
        <v>0</v>
      </c>
      <c r="N97" s="342">
        <f t="shared" si="25"/>
        <v>0</v>
      </c>
      <c r="O97" s="342">
        <f t="shared" si="25"/>
        <v>0</v>
      </c>
      <c r="P97" s="342">
        <f t="shared" si="25"/>
        <v>0</v>
      </c>
      <c r="Q97" s="263">
        <f>SUM(Q98:Q99)</f>
        <v>45000</v>
      </c>
    </row>
    <row r="98" spans="2:17" s="1" customFormat="1" ht="35.25" customHeight="1" x14ac:dyDescent="0.3">
      <c r="B98" s="310"/>
      <c r="C98" s="312"/>
      <c r="D98" s="135">
        <v>18.100000000000001</v>
      </c>
      <c r="E98" s="529" t="s">
        <v>1474</v>
      </c>
      <c r="F98" s="137">
        <v>8</v>
      </c>
      <c r="G98" s="7" t="s">
        <v>1425</v>
      </c>
      <c r="H98" s="334" t="s">
        <v>486</v>
      </c>
      <c r="I98" s="92"/>
      <c r="J98" s="92"/>
      <c r="K98" s="92"/>
      <c r="L98" s="92">
        <v>5000</v>
      </c>
      <c r="M98" s="92"/>
      <c r="N98" s="92"/>
      <c r="O98" s="92"/>
      <c r="P98" s="92"/>
      <c r="Q98" s="290">
        <f>SUM(I98:P98)</f>
        <v>5000</v>
      </c>
    </row>
    <row r="99" spans="2:17" s="1" customFormat="1" ht="34.5" customHeight="1" x14ac:dyDescent="0.3">
      <c r="B99" s="310"/>
      <c r="C99" s="312"/>
      <c r="D99" s="135">
        <v>18.2</v>
      </c>
      <c r="E99" s="529" t="s">
        <v>435</v>
      </c>
      <c r="F99" s="137">
        <v>8</v>
      </c>
      <c r="G99" s="7" t="s">
        <v>1429</v>
      </c>
      <c r="H99" s="334" t="s">
        <v>486</v>
      </c>
      <c r="I99" s="92"/>
      <c r="J99" s="92"/>
      <c r="K99" s="92"/>
      <c r="L99" s="92">
        <v>40000</v>
      </c>
      <c r="M99" s="92"/>
      <c r="N99" s="92"/>
      <c r="O99" s="92"/>
      <c r="P99" s="92"/>
      <c r="Q99" s="290">
        <f>SUM(I99:P99)</f>
        <v>40000</v>
      </c>
    </row>
    <row r="100" spans="2:17" s="1" customFormat="1" ht="18.75" x14ac:dyDescent="0.3">
      <c r="B100" s="310"/>
      <c r="C100" s="1199" t="s">
        <v>187</v>
      </c>
      <c r="D100" s="1190" t="s">
        <v>17</v>
      </c>
      <c r="E100" s="1272"/>
      <c r="F100" s="1190"/>
      <c r="G100" s="1191"/>
      <c r="H100" s="1118"/>
      <c r="I100" s="342">
        <f>SUM(I101:I105)</f>
        <v>0</v>
      </c>
      <c r="J100" s="342">
        <f>SUM(J101:J105)</f>
        <v>0</v>
      </c>
      <c r="K100" s="342">
        <f>SUM(K101:K105)</f>
        <v>8000</v>
      </c>
      <c r="L100" s="342">
        <f>SUM(L101:L105)</f>
        <v>22000</v>
      </c>
      <c r="M100" s="342">
        <f t="shared" ref="M100:P100" si="26">SUM(M101:M105)</f>
        <v>0</v>
      </c>
      <c r="N100" s="342">
        <f>SUM(N101:N105)</f>
        <v>0</v>
      </c>
      <c r="O100" s="342">
        <f t="shared" si="26"/>
        <v>0</v>
      </c>
      <c r="P100" s="342">
        <f t="shared" si="26"/>
        <v>0</v>
      </c>
      <c r="Q100" s="263">
        <f>SUM(Q101:Q105)</f>
        <v>30000</v>
      </c>
    </row>
    <row r="101" spans="2:17" ht="37.5" customHeight="1" x14ac:dyDescent="0.3">
      <c r="B101" s="1587"/>
      <c r="C101" s="329"/>
      <c r="D101" s="6">
        <v>19.100000000000001</v>
      </c>
      <c r="E101" s="411" t="s">
        <v>436</v>
      </c>
      <c r="F101" s="137" t="s">
        <v>1475</v>
      </c>
      <c r="G101" s="4" t="s">
        <v>35</v>
      </c>
      <c r="H101" s="1595" t="s">
        <v>1476</v>
      </c>
      <c r="I101" s="92"/>
      <c r="J101" s="92"/>
      <c r="K101" s="92"/>
      <c r="L101" s="92">
        <v>5000</v>
      </c>
      <c r="M101" s="92"/>
      <c r="N101" s="92"/>
      <c r="O101" s="92"/>
      <c r="P101" s="92"/>
      <c r="Q101" s="290">
        <f>SUM(I101:P101)</f>
        <v>5000</v>
      </c>
    </row>
    <row r="102" spans="2:17" ht="38.25" customHeight="1" x14ac:dyDescent="0.3">
      <c r="B102" s="1583"/>
      <c r="C102" s="329"/>
      <c r="D102" s="6">
        <v>19.2</v>
      </c>
      <c r="E102" s="411" t="s">
        <v>89</v>
      </c>
      <c r="F102" s="137" t="s">
        <v>353</v>
      </c>
      <c r="G102" s="4" t="s">
        <v>35</v>
      </c>
      <c r="H102" s="386" t="s">
        <v>1477</v>
      </c>
      <c r="I102" s="92"/>
      <c r="J102" s="92"/>
      <c r="K102" s="92"/>
      <c r="L102" s="92">
        <v>5000</v>
      </c>
      <c r="M102" s="92"/>
      <c r="N102" s="92"/>
      <c r="O102" s="92"/>
      <c r="P102" s="92"/>
      <c r="Q102" s="290">
        <f t="shared" ref="Q102:Q105" si="27">SUM(I102:P102)</f>
        <v>5000</v>
      </c>
    </row>
    <row r="103" spans="2:17" s="1" customFormat="1" ht="37.5" x14ac:dyDescent="0.3">
      <c r="B103" s="310"/>
      <c r="C103" s="327"/>
      <c r="D103" s="6">
        <v>19.3</v>
      </c>
      <c r="E103" s="529" t="s">
        <v>1478</v>
      </c>
      <c r="F103" s="137" t="s">
        <v>353</v>
      </c>
      <c r="G103" s="7" t="s">
        <v>1425</v>
      </c>
      <c r="H103" s="553" t="s">
        <v>1479</v>
      </c>
      <c r="I103" s="92"/>
      <c r="J103" s="92"/>
      <c r="K103" s="92">
        <v>5000</v>
      </c>
      <c r="L103" s="92"/>
      <c r="M103" s="92"/>
      <c r="N103" s="92"/>
      <c r="O103" s="92"/>
      <c r="P103" s="92"/>
      <c r="Q103" s="290">
        <f t="shared" si="27"/>
        <v>5000</v>
      </c>
    </row>
    <row r="104" spans="2:17" s="1" customFormat="1" ht="37.5" x14ac:dyDescent="0.3">
      <c r="B104" s="310"/>
      <c r="C104" s="312"/>
      <c r="D104" s="6">
        <v>19.399999999999999</v>
      </c>
      <c r="E104" s="529" t="s">
        <v>1480</v>
      </c>
      <c r="F104" s="137" t="s">
        <v>353</v>
      </c>
      <c r="G104" s="7" t="s">
        <v>1427</v>
      </c>
      <c r="H104" s="553" t="s">
        <v>1481</v>
      </c>
      <c r="I104" s="92"/>
      <c r="J104" s="92"/>
      <c r="K104" s="92"/>
      <c r="L104" s="92">
        <v>5000</v>
      </c>
      <c r="M104" s="92"/>
      <c r="N104" s="92"/>
      <c r="O104" s="92"/>
      <c r="P104" s="92"/>
      <c r="Q104" s="290">
        <f t="shared" si="27"/>
        <v>5000</v>
      </c>
    </row>
    <row r="105" spans="2:17" s="1" customFormat="1" ht="34.5" customHeight="1" x14ac:dyDescent="0.3">
      <c r="B105" s="310"/>
      <c r="C105" s="312"/>
      <c r="D105" s="6">
        <v>19.5</v>
      </c>
      <c r="E105" s="529" t="s">
        <v>1482</v>
      </c>
      <c r="F105" s="137" t="s">
        <v>353</v>
      </c>
      <c r="G105" s="7" t="s">
        <v>1429</v>
      </c>
      <c r="H105" s="553" t="s">
        <v>1483</v>
      </c>
      <c r="I105" s="92"/>
      <c r="J105" s="92"/>
      <c r="K105" s="92">
        <v>3000</v>
      </c>
      <c r="L105" s="92">
        <v>7000</v>
      </c>
      <c r="M105" s="92"/>
      <c r="N105" s="92"/>
      <c r="O105" s="92"/>
      <c r="P105" s="92"/>
      <c r="Q105" s="290">
        <f t="shared" si="27"/>
        <v>10000</v>
      </c>
    </row>
    <row r="106" spans="2:17" s="2" customFormat="1" ht="18.75" x14ac:dyDescent="0.3">
      <c r="B106" s="310"/>
      <c r="C106" s="271" t="s">
        <v>1491</v>
      </c>
      <c r="D106" s="272"/>
      <c r="E106" s="441"/>
      <c r="F106" s="345"/>
      <c r="G106" s="346"/>
      <c r="H106" s="273"/>
      <c r="I106" s="1406">
        <f>SUM(I107)</f>
        <v>0</v>
      </c>
      <c r="J106" s="1406">
        <f t="shared" ref="J106:O106" si="28">SUM(J107)</f>
        <v>0</v>
      </c>
      <c r="K106" s="1406">
        <f t="shared" si="28"/>
        <v>0</v>
      </c>
      <c r="L106" s="1406">
        <f t="shared" si="28"/>
        <v>0</v>
      </c>
      <c r="M106" s="1406">
        <f t="shared" si="28"/>
        <v>0</v>
      </c>
      <c r="N106" s="1406">
        <f t="shared" si="28"/>
        <v>0</v>
      </c>
      <c r="O106" s="1406">
        <f t="shared" si="28"/>
        <v>0</v>
      </c>
      <c r="P106" s="1406">
        <f>SUM(P107)</f>
        <v>2210000</v>
      </c>
      <c r="Q106" s="1464">
        <f>SUM(Q107)</f>
        <v>2210000</v>
      </c>
    </row>
    <row r="107" spans="2:17" s="2" customFormat="1" ht="18.75" x14ac:dyDescent="0.3">
      <c r="B107" s="310"/>
      <c r="C107" s="1199" t="s">
        <v>253</v>
      </c>
      <c r="D107" s="1190" t="s">
        <v>1492</v>
      </c>
      <c r="E107" s="1272"/>
      <c r="F107" s="1201"/>
      <c r="G107" s="1191"/>
      <c r="H107" s="1118"/>
      <c r="I107" s="1202">
        <f>SUM(I108:I124)</f>
        <v>0</v>
      </c>
      <c r="J107" s="1202">
        <f t="shared" ref="J107:Q107" si="29">SUM(J108:J124)</f>
        <v>0</v>
      </c>
      <c r="K107" s="1202">
        <f t="shared" si="29"/>
        <v>0</v>
      </c>
      <c r="L107" s="1202">
        <f t="shared" si="29"/>
        <v>0</v>
      </c>
      <c r="M107" s="1202">
        <f t="shared" si="29"/>
        <v>0</v>
      </c>
      <c r="N107" s="1202">
        <f t="shared" si="29"/>
        <v>0</v>
      </c>
      <c r="O107" s="1202">
        <f t="shared" si="29"/>
        <v>0</v>
      </c>
      <c r="P107" s="1202">
        <f t="shared" si="29"/>
        <v>2210000</v>
      </c>
      <c r="Q107" s="1203">
        <f t="shared" si="29"/>
        <v>2210000</v>
      </c>
    </row>
    <row r="108" spans="2:17" s="1" customFormat="1" ht="55.5" customHeight="1" x14ac:dyDescent="0.3">
      <c r="B108" s="293"/>
      <c r="C108" s="329"/>
      <c r="D108" s="6">
        <v>20.100000000000001</v>
      </c>
      <c r="E108" s="1592" t="s">
        <v>1875</v>
      </c>
      <c r="F108" s="8" t="s">
        <v>117</v>
      </c>
      <c r="G108" s="4" t="s">
        <v>1888</v>
      </c>
      <c r="H108" s="334" t="s">
        <v>486</v>
      </c>
      <c r="I108" s="92"/>
      <c r="J108" s="92"/>
      <c r="K108" s="92"/>
      <c r="L108" s="92"/>
      <c r="M108" s="92"/>
      <c r="N108" s="92"/>
      <c r="O108" s="92"/>
      <c r="P108" s="92">
        <v>200000</v>
      </c>
      <c r="Q108" s="290">
        <f>SUM(I108:P108)</f>
        <v>200000</v>
      </c>
    </row>
    <row r="109" spans="2:17" s="1" customFormat="1" ht="75.75" customHeight="1" x14ac:dyDescent="0.3">
      <c r="B109" s="293"/>
      <c r="C109" s="329"/>
      <c r="D109" s="6">
        <v>20.2</v>
      </c>
      <c r="E109" s="1592" t="s">
        <v>1876</v>
      </c>
      <c r="F109" s="8" t="s">
        <v>117</v>
      </c>
      <c r="G109" s="4" t="s">
        <v>1889</v>
      </c>
      <c r="H109" s="334" t="s">
        <v>486</v>
      </c>
      <c r="I109" s="92"/>
      <c r="J109" s="92"/>
      <c r="K109" s="92"/>
      <c r="L109" s="92"/>
      <c r="M109" s="92"/>
      <c r="N109" s="92"/>
      <c r="O109" s="92"/>
      <c r="P109" s="92">
        <v>250000</v>
      </c>
      <c r="Q109" s="290">
        <f t="shared" ref="Q109:Q124" si="30">SUM(I109:P109)</f>
        <v>250000</v>
      </c>
    </row>
    <row r="110" spans="2:17" s="1" customFormat="1" ht="53.25" customHeight="1" x14ac:dyDescent="0.3">
      <c r="B110" s="293"/>
      <c r="C110" s="309"/>
      <c r="D110" s="438">
        <v>20.3</v>
      </c>
      <c r="E110" s="1584" t="s">
        <v>1877</v>
      </c>
      <c r="F110" s="357" t="s">
        <v>117</v>
      </c>
      <c r="G110" s="1631" t="s">
        <v>1890</v>
      </c>
      <c r="H110" s="337" t="s">
        <v>486</v>
      </c>
      <c r="I110" s="332"/>
      <c r="J110" s="332"/>
      <c r="K110" s="332"/>
      <c r="L110" s="332"/>
      <c r="M110" s="332"/>
      <c r="N110" s="332"/>
      <c r="O110" s="332"/>
      <c r="P110" s="332">
        <v>250000</v>
      </c>
      <c r="Q110" s="341">
        <f t="shared" si="30"/>
        <v>250000</v>
      </c>
    </row>
    <row r="111" spans="2:17" s="1" customFormat="1" ht="37.5" customHeight="1" x14ac:dyDescent="0.3">
      <c r="B111" s="313"/>
      <c r="C111" s="329"/>
      <c r="D111" s="6">
        <v>20.399999999999999</v>
      </c>
      <c r="E111" s="1592" t="s">
        <v>1878</v>
      </c>
      <c r="F111" s="8" t="s">
        <v>117</v>
      </c>
      <c r="G111" s="4" t="s">
        <v>1888</v>
      </c>
      <c r="H111" s="334" t="s">
        <v>486</v>
      </c>
      <c r="I111" s="92"/>
      <c r="J111" s="92"/>
      <c r="K111" s="92"/>
      <c r="L111" s="92"/>
      <c r="M111" s="92"/>
      <c r="N111" s="92"/>
      <c r="O111" s="92"/>
      <c r="P111" s="92">
        <v>200000</v>
      </c>
      <c r="Q111" s="290">
        <f t="shared" si="30"/>
        <v>200000</v>
      </c>
    </row>
    <row r="112" spans="2:17" s="1" customFormat="1" ht="75" x14ac:dyDescent="0.3">
      <c r="B112" s="1588"/>
      <c r="C112" s="329"/>
      <c r="D112" s="6">
        <v>20.5</v>
      </c>
      <c r="E112" s="1592" t="s">
        <v>1879</v>
      </c>
      <c r="F112" s="8" t="s">
        <v>117</v>
      </c>
      <c r="G112" s="4" t="s">
        <v>1891</v>
      </c>
      <c r="H112" s="334" t="s">
        <v>486</v>
      </c>
      <c r="I112" s="92"/>
      <c r="J112" s="92"/>
      <c r="K112" s="92"/>
      <c r="L112" s="92"/>
      <c r="M112" s="92"/>
      <c r="N112" s="92"/>
      <c r="O112" s="92"/>
      <c r="P112" s="92">
        <v>250000</v>
      </c>
      <c r="Q112" s="290">
        <f t="shared" si="30"/>
        <v>250000</v>
      </c>
    </row>
    <row r="113" spans="2:17" s="1" customFormat="1" ht="54" customHeight="1" x14ac:dyDescent="0.3">
      <c r="B113" s="293"/>
      <c r="C113" s="329"/>
      <c r="D113" s="6">
        <v>20.6</v>
      </c>
      <c r="E113" s="1592" t="s">
        <v>1880</v>
      </c>
      <c r="F113" s="8" t="s">
        <v>117</v>
      </c>
      <c r="G113" s="4" t="s">
        <v>1892</v>
      </c>
      <c r="H113" s="334" t="s">
        <v>486</v>
      </c>
      <c r="I113" s="92"/>
      <c r="J113" s="92"/>
      <c r="K113" s="92"/>
      <c r="L113" s="92"/>
      <c r="M113" s="92"/>
      <c r="N113" s="92"/>
      <c r="O113" s="92"/>
      <c r="P113" s="92">
        <v>150000</v>
      </c>
      <c r="Q113" s="290">
        <f t="shared" si="30"/>
        <v>150000</v>
      </c>
    </row>
    <row r="114" spans="2:17" s="1" customFormat="1" ht="56.25" x14ac:dyDescent="0.3">
      <c r="B114" s="293"/>
      <c r="C114" s="329"/>
      <c r="D114" s="6">
        <v>20.7</v>
      </c>
      <c r="E114" s="1593" t="s">
        <v>479</v>
      </c>
      <c r="F114" s="8" t="s">
        <v>117</v>
      </c>
      <c r="G114" s="4" t="s">
        <v>1888</v>
      </c>
      <c r="H114" s="334" t="s">
        <v>486</v>
      </c>
      <c r="I114" s="92"/>
      <c r="J114" s="92"/>
      <c r="K114" s="92"/>
      <c r="L114" s="92"/>
      <c r="M114" s="92"/>
      <c r="N114" s="92"/>
      <c r="O114" s="92"/>
      <c r="P114" s="92">
        <v>150000</v>
      </c>
      <c r="Q114" s="290">
        <f t="shared" si="30"/>
        <v>150000</v>
      </c>
    </row>
    <row r="115" spans="2:17" s="1" customFormat="1" ht="93" customHeight="1" x14ac:dyDescent="0.3">
      <c r="B115" s="313"/>
      <c r="C115" s="329"/>
      <c r="D115" s="6">
        <v>20.8</v>
      </c>
      <c r="E115" s="555" t="s">
        <v>1917</v>
      </c>
      <c r="F115" s="8" t="s">
        <v>117</v>
      </c>
      <c r="G115" s="52" t="s">
        <v>1893</v>
      </c>
      <c r="H115" s="334" t="s">
        <v>486</v>
      </c>
      <c r="I115" s="92"/>
      <c r="J115" s="92"/>
      <c r="K115" s="92"/>
      <c r="L115" s="92"/>
      <c r="M115" s="92"/>
      <c r="N115" s="92"/>
      <c r="O115" s="92"/>
      <c r="P115" s="92">
        <v>50000</v>
      </c>
      <c r="Q115" s="290">
        <f t="shared" si="30"/>
        <v>50000</v>
      </c>
    </row>
    <row r="116" spans="2:17" s="1" customFormat="1" ht="93" customHeight="1" x14ac:dyDescent="0.3">
      <c r="B116" s="293"/>
      <c r="C116" s="329"/>
      <c r="D116" s="6">
        <v>20.9</v>
      </c>
      <c r="E116" s="555" t="s">
        <v>1917</v>
      </c>
      <c r="F116" s="8" t="s">
        <v>117</v>
      </c>
      <c r="G116" s="4" t="s">
        <v>1894</v>
      </c>
      <c r="H116" s="334" t="s">
        <v>486</v>
      </c>
      <c r="I116" s="92"/>
      <c r="J116" s="92"/>
      <c r="K116" s="92"/>
      <c r="L116" s="92"/>
      <c r="M116" s="92"/>
      <c r="N116" s="92"/>
      <c r="O116" s="92"/>
      <c r="P116" s="92">
        <v>50000</v>
      </c>
      <c r="Q116" s="290">
        <f t="shared" si="30"/>
        <v>50000</v>
      </c>
    </row>
    <row r="117" spans="2:17" s="1" customFormat="1" ht="75" x14ac:dyDescent="0.3">
      <c r="B117" s="293"/>
      <c r="C117" s="329"/>
      <c r="D117" s="458">
        <v>20.100000000000001</v>
      </c>
      <c r="E117" s="1385" t="s">
        <v>1881</v>
      </c>
      <c r="F117" s="8" t="s">
        <v>117</v>
      </c>
      <c r="G117" s="4" t="s">
        <v>1895</v>
      </c>
      <c r="H117" s="334" t="s">
        <v>486</v>
      </c>
      <c r="I117" s="92"/>
      <c r="J117" s="92"/>
      <c r="K117" s="92"/>
      <c r="L117" s="92"/>
      <c r="M117" s="92"/>
      <c r="N117" s="92"/>
      <c r="O117" s="92"/>
      <c r="P117" s="92">
        <v>50000</v>
      </c>
      <c r="Q117" s="290">
        <f t="shared" si="30"/>
        <v>50000</v>
      </c>
    </row>
    <row r="118" spans="2:17" s="1" customFormat="1" ht="75" x14ac:dyDescent="0.3">
      <c r="B118" s="293"/>
      <c r="C118" s="329"/>
      <c r="D118" s="458">
        <v>20.11</v>
      </c>
      <c r="E118" s="1385" t="s">
        <v>1881</v>
      </c>
      <c r="F118" s="8" t="s">
        <v>117</v>
      </c>
      <c r="G118" s="4" t="s">
        <v>1896</v>
      </c>
      <c r="H118" s="334" t="s">
        <v>486</v>
      </c>
      <c r="I118" s="92"/>
      <c r="J118" s="92"/>
      <c r="K118" s="92"/>
      <c r="L118" s="92"/>
      <c r="M118" s="92"/>
      <c r="N118" s="92"/>
      <c r="O118" s="92"/>
      <c r="P118" s="92">
        <v>50000</v>
      </c>
      <c r="Q118" s="290">
        <f t="shared" si="30"/>
        <v>50000</v>
      </c>
    </row>
    <row r="119" spans="2:17" s="1" customFormat="1" ht="91.5" customHeight="1" x14ac:dyDescent="0.3">
      <c r="B119" s="313"/>
      <c r="C119" s="309"/>
      <c r="D119" s="602">
        <v>20.12</v>
      </c>
      <c r="E119" s="1584" t="s">
        <v>1882</v>
      </c>
      <c r="F119" s="357" t="s">
        <v>117</v>
      </c>
      <c r="G119" s="395" t="s">
        <v>1897</v>
      </c>
      <c r="H119" s="337" t="s">
        <v>486</v>
      </c>
      <c r="I119" s="332"/>
      <c r="J119" s="332"/>
      <c r="K119" s="332"/>
      <c r="L119" s="332"/>
      <c r="M119" s="332"/>
      <c r="N119" s="332"/>
      <c r="O119" s="332"/>
      <c r="P119" s="332">
        <v>100000</v>
      </c>
      <c r="Q119" s="341">
        <f t="shared" si="30"/>
        <v>100000</v>
      </c>
    </row>
    <row r="120" spans="2:17" s="1" customFormat="1" ht="91.5" customHeight="1" x14ac:dyDescent="0.3">
      <c r="B120" s="293"/>
      <c r="C120" s="329"/>
      <c r="D120" s="458">
        <v>20.13</v>
      </c>
      <c r="E120" s="1592" t="s">
        <v>1883</v>
      </c>
      <c r="F120" s="8" t="s">
        <v>117</v>
      </c>
      <c r="G120" s="4" t="s">
        <v>1898</v>
      </c>
      <c r="H120" s="334" t="s">
        <v>486</v>
      </c>
      <c r="I120" s="92"/>
      <c r="J120" s="92"/>
      <c r="K120" s="92"/>
      <c r="L120" s="92"/>
      <c r="M120" s="92"/>
      <c r="N120" s="92"/>
      <c r="O120" s="92"/>
      <c r="P120" s="92">
        <v>100000</v>
      </c>
      <c r="Q120" s="290">
        <f t="shared" si="30"/>
        <v>100000</v>
      </c>
    </row>
    <row r="121" spans="2:17" s="1" customFormat="1" ht="111" customHeight="1" x14ac:dyDescent="0.3">
      <c r="B121" s="293"/>
      <c r="C121" s="329"/>
      <c r="D121" s="458">
        <v>20.14</v>
      </c>
      <c r="E121" s="1592" t="s">
        <v>1913</v>
      </c>
      <c r="F121" s="8" t="s">
        <v>117</v>
      </c>
      <c r="G121" s="4" t="s">
        <v>1899</v>
      </c>
      <c r="H121" s="334" t="s">
        <v>486</v>
      </c>
      <c r="I121" s="93"/>
      <c r="J121" s="93"/>
      <c r="K121" s="93"/>
      <c r="L121" s="93"/>
      <c r="M121" s="93"/>
      <c r="N121" s="93"/>
      <c r="O121" s="93"/>
      <c r="P121" s="93">
        <v>100000</v>
      </c>
      <c r="Q121" s="290">
        <f t="shared" si="30"/>
        <v>100000</v>
      </c>
    </row>
    <row r="122" spans="2:17" s="1" customFormat="1" ht="56.25" x14ac:dyDescent="0.3">
      <c r="B122" s="293"/>
      <c r="C122" s="329"/>
      <c r="D122" s="458">
        <v>20.149999999999999</v>
      </c>
      <c r="E122" s="1592" t="s">
        <v>1884</v>
      </c>
      <c r="F122" s="8" t="s">
        <v>117</v>
      </c>
      <c r="G122" s="4" t="s">
        <v>1900</v>
      </c>
      <c r="H122" s="334" t="s">
        <v>486</v>
      </c>
      <c r="I122" s="92"/>
      <c r="J122" s="92"/>
      <c r="K122" s="92"/>
      <c r="L122" s="92"/>
      <c r="M122" s="92"/>
      <c r="N122" s="92"/>
      <c r="O122" s="92"/>
      <c r="P122" s="92">
        <v>80000</v>
      </c>
      <c r="Q122" s="290">
        <f t="shared" si="30"/>
        <v>80000</v>
      </c>
    </row>
    <row r="123" spans="2:17" s="1" customFormat="1" ht="55.5" customHeight="1" x14ac:dyDescent="0.3">
      <c r="B123" s="313"/>
      <c r="C123" s="329"/>
      <c r="D123" s="458">
        <v>20.16</v>
      </c>
      <c r="E123" s="1592" t="s">
        <v>1885</v>
      </c>
      <c r="F123" s="8" t="s">
        <v>117</v>
      </c>
      <c r="G123" s="4" t="s">
        <v>1892</v>
      </c>
      <c r="H123" s="334" t="s">
        <v>486</v>
      </c>
      <c r="I123" s="92"/>
      <c r="J123" s="92"/>
      <c r="K123" s="92"/>
      <c r="L123" s="92"/>
      <c r="M123" s="92"/>
      <c r="N123" s="92"/>
      <c r="O123" s="92"/>
      <c r="P123" s="92">
        <v>80000</v>
      </c>
      <c r="Q123" s="290">
        <f t="shared" si="30"/>
        <v>80000</v>
      </c>
    </row>
    <row r="124" spans="2:17" s="1" customFormat="1" ht="112.5" x14ac:dyDescent="0.3">
      <c r="B124" s="313"/>
      <c r="C124" s="309"/>
      <c r="D124" s="602">
        <v>20.170000000000002</v>
      </c>
      <c r="E124" s="1585" t="s">
        <v>1886</v>
      </c>
      <c r="F124" s="8" t="s">
        <v>117</v>
      </c>
      <c r="G124" s="1598" t="s">
        <v>1901</v>
      </c>
      <c r="H124" s="337" t="s">
        <v>486</v>
      </c>
      <c r="I124" s="92"/>
      <c r="J124" s="92"/>
      <c r="K124" s="92"/>
      <c r="L124" s="92"/>
      <c r="M124" s="92"/>
      <c r="N124" s="92"/>
      <c r="O124" s="92"/>
      <c r="P124" s="92">
        <v>100000</v>
      </c>
      <c r="Q124" s="341">
        <f t="shared" si="30"/>
        <v>100000</v>
      </c>
    </row>
    <row r="125" spans="2:17" ht="6" customHeight="1" x14ac:dyDescent="0.25">
      <c r="B125" s="446"/>
      <c r="C125" s="446"/>
      <c r="D125" s="447"/>
      <c r="E125" s="455"/>
      <c r="G125" s="447"/>
      <c r="H125" s="456"/>
      <c r="Q125" s="447"/>
    </row>
    <row r="126" spans="2:17" s="175" customFormat="1" ht="18.75" x14ac:dyDescent="0.3">
      <c r="B126" s="236"/>
      <c r="C126" s="448" t="s">
        <v>146</v>
      </c>
      <c r="D126" s="449"/>
      <c r="E126" s="450"/>
      <c r="F126" s="240"/>
      <c r="G126" s="241"/>
      <c r="H126" s="283"/>
      <c r="I126" s="284"/>
      <c r="J126" s="284"/>
      <c r="K126" s="284"/>
      <c r="L126" s="284"/>
      <c r="M126" s="284"/>
      <c r="N126" s="284"/>
      <c r="O126" s="284"/>
      <c r="P126" s="285"/>
      <c r="Q126" s="451"/>
    </row>
    <row r="127" spans="2:17" s="1" customFormat="1" ht="18.75" x14ac:dyDescent="0.3">
      <c r="B127" s="302"/>
      <c r="C127" s="1649" t="s">
        <v>147</v>
      </c>
      <c r="D127" s="1650"/>
      <c r="E127" s="1651"/>
      <c r="F127" s="280"/>
      <c r="G127" s="286" t="s">
        <v>113</v>
      </c>
      <c r="H127" s="287" t="s">
        <v>148</v>
      </c>
      <c r="I127" s="286"/>
      <c r="J127" s="286"/>
      <c r="K127" s="286"/>
      <c r="L127" s="286"/>
      <c r="M127" s="286"/>
      <c r="N127" s="286"/>
      <c r="O127" s="286"/>
      <c r="P127" s="286"/>
      <c r="Q127" s="286" t="s">
        <v>149</v>
      </c>
    </row>
    <row r="128" spans="2:17" s="1" customFormat="1" ht="18.75" x14ac:dyDescent="0.3">
      <c r="B128" s="302"/>
      <c r="C128" s="1657" t="s">
        <v>153</v>
      </c>
      <c r="D128" s="1658"/>
      <c r="E128" s="1659"/>
      <c r="F128" s="289"/>
      <c r="G128" s="290"/>
      <c r="H128" s="291"/>
      <c r="I128" s="290"/>
      <c r="J128" s="290"/>
      <c r="K128" s="290"/>
      <c r="L128" s="290"/>
      <c r="M128" s="290"/>
      <c r="O128" s="290"/>
      <c r="P128" s="292"/>
      <c r="Q128" s="292"/>
    </row>
    <row r="129" spans="2:17" s="1" customFormat="1" ht="18.75" x14ac:dyDescent="0.3">
      <c r="B129" s="302"/>
      <c r="C129" s="293"/>
      <c r="D129" s="1655" t="s">
        <v>150</v>
      </c>
      <c r="E129" s="1656"/>
      <c r="F129" s="289"/>
      <c r="G129" s="290">
        <f>J16</f>
        <v>24600</v>
      </c>
      <c r="H129" s="291"/>
      <c r="I129" s="290"/>
      <c r="J129" s="290"/>
      <c r="K129" s="290"/>
      <c r="L129" s="290"/>
      <c r="M129" s="290"/>
      <c r="O129" s="290"/>
      <c r="P129" s="292"/>
      <c r="Q129" s="292"/>
    </row>
    <row r="130" spans="2:17" s="1" customFormat="1" ht="18.75" x14ac:dyDescent="0.3">
      <c r="B130" s="302"/>
      <c r="C130" s="293"/>
      <c r="D130" s="1655" t="s">
        <v>151</v>
      </c>
      <c r="E130" s="1656"/>
      <c r="F130" s="289"/>
      <c r="G130" s="290">
        <f>K16</f>
        <v>157500</v>
      </c>
      <c r="H130" s="291"/>
      <c r="I130" s="290"/>
      <c r="J130" s="290"/>
      <c r="K130" s="290"/>
      <c r="L130" s="290"/>
      <c r="M130" s="290"/>
      <c r="O130" s="290"/>
      <c r="P130" s="292"/>
      <c r="Q130" s="292"/>
    </row>
    <row r="131" spans="2:17" s="1" customFormat="1" ht="18.75" x14ac:dyDescent="0.3">
      <c r="B131" s="302"/>
      <c r="C131" s="293"/>
      <c r="D131" s="1655" t="s">
        <v>152</v>
      </c>
      <c r="E131" s="1656"/>
      <c r="F131" s="289"/>
      <c r="G131" s="290">
        <f>L16</f>
        <v>1009700</v>
      </c>
      <c r="H131" s="291"/>
      <c r="I131" s="290"/>
      <c r="J131" s="290"/>
      <c r="K131" s="290"/>
      <c r="L131" s="290"/>
      <c r="M131" s="290"/>
      <c r="O131" s="290"/>
      <c r="P131" s="292"/>
      <c r="Q131" s="292"/>
    </row>
    <row r="132" spans="2:17" s="1" customFormat="1" ht="18.75" x14ac:dyDescent="0.3">
      <c r="B132" s="302"/>
      <c r="C132" s="294" t="s">
        <v>155</v>
      </c>
      <c r="D132" s="288"/>
      <c r="E132" s="303"/>
      <c r="F132" s="289"/>
      <c r="G132" s="290"/>
      <c r="H132" s="291"/>
      <c r="I132" s="290"/>
      <c r="J132" s="290"/>
      <c r="K132" s="290"/>
      <c r="L132" s="290"/>
      <c r="M132" s="290"/>
      <c r="O132" s="290"/>
      <c r="P132" s="292"/>
      <c r="Q132" s="292"/>
    </row>
    <row r="133" spans="2:17" s="1" customFormat="1" ht="36.75" customHeight="1" x14ac:dyDescent="0.3">
      <c r="B133" s="302"/>
      <c r="C133" s="294"/>
      <c r="D133" s="1664" t="s">
        <v>254</v>
      </c>
      <c r="E133" s="1665"/>
      <c r="F133" s="289"/>
      <c r="G133" s="290">
        <f>P16</f>
        <v>2210000</v>
      </c>
      <c r="H133" s="291"/>
      <c r="I133" s="290"/>
      <c r="J133" s="290"/>
      <c r="K133" s="290"/>
      <c r="L133" s="290"/>
      <c r="M133" s="290"/>
      <c r="O133" s="290"/>
      <c r="P133" s="292"/>
      <c r="Q133" s="292"/>
    </row>
    <row r="134" spans="2:17" s="1" customFormat="1" ht="18.75" x14ac:dyDescent="0.3">
      <c r="B134" s="302"/>
      <c r="C134" s="1649" t="s">
        <v>122</v>
      </c>
      <c r="D134" s="1650"/>
      <c r="E134" s="1651"/>
      <c r="F134" s="304"/>
      <c r="G134" s="305">
        <f>SUM(G129:G133)</f>
        <v>3401800</v>
      </c>
      <c r="H134" s="305">
        <v>1947800</v>
      </c>
      <c r="I134" s="305"/>
      <c r="J134" s="305"/>
      <c r="K134" s="305"/>
      <c r="L134" s="305"/>
      <c r="M134" s="305"/>
      <c r="N134" s="305"/>
      <c r="O134" s="305"/>
      <c r="P134" s="305"/>
      <c r="Q134" s="305">
        <f>SUM(G134-H134)</f>
        <v>1454000</v>
      </c>
    </row>
    <row r="135" spans="2:17" s="1" customFormat="1" ht="8.25" customHeight="1" x14ac:dyDescent="0.3">
      <c r="B135" s="302"/>
      <c r="C135" s="302"/>
      <c r="D135" s="83"/>
      <c r="E135" s="462"/>
      <c r="F135" s="463"/>
      <c r="G135" s="613"/>
      <c r="H135" s="614"/>
      <c r="I135" s="325"/>
      <c r="J135" s="325"/>
      <c r="K135" s="325"/>
      <c r="L135" s="325"/>
      <c r="M135" s="325"/>
      <c r="N135" s="325"/>
      <c r="O135" s="325"/>
      <c r="P135" s="325"/>
      <c r="Q135" s="615"/>
    </row>
    <row r="136" spans="2:17" s="175" customFormat="1" ht="18.75" x14ac:dyDescent="0.3">
      <c r="B136" s="236"/>
      <c r="C136" s="236" t="s">
        <v>462</v>
      </c>
      <c r="D136" s="307"/>
      <c r="E136" s="1685" t="s">
        <v>481</v>
      </c>
      <c r="F136" s="1686"/>
      <c r="G136" s="1686"/>
      <c r="H136" s="1686"/>
      <c r="I136" s="1686"/>
      <c r="J136" s="1686"/>
      <c r="K136" s="1686"/>
      <c r="L136" s="1686"/>
      <c r="M136" s="1686"/>
      <c r="N136" s="1686"/>
      <c r="O136" s="1686"/>
      <c r="P136" s="1686"/>
      <c r="Q136" s="1686"/>
    </row>
    <row r="137" spans="2:17" s="1" customFormat="1" ht="18.75" x14ac:dyDescent="0.3">
      <c r="B137" s="302"/>
      <c r="C137" s="6"/>
      <c r="D137" s="6"/>
      <c r="E137" s="154" t="s">
        <v>1915</v>
      </c>
      <c r="F137" s="6"/>
      <c r="G137" s="4"/>
      <c r="H137" s="7"/>
      <c r="I137" s="92"/>
      <c r="J137" s="92"/>
      <c r="K137" s="92"/>
      <c r="L137" s="92"/>
      <c r="M137" s="92"/>
      <c r="N137" s="92"/>
      <c r="O137" s="92"/>
      <c r="P137" s="92"/>
    </row>
    <row r="138" spans="2:17" ht="19.5" customHeight="1" x14ac:dyDescent="0.25">
      <c r="E138" s="1717" t="s">
        <v>1916</v>
      </c>
      <c r="F138" s="1717"/>
      <c r="G138" s="1717"/>
      <c r="H138" s="1717"/>
      <c r="I138" s="1717"/>
      <c r="J138" s="1717"/>
      <c r="K138" s="1717"/>
      <c r="L138" s="1717"/>
      <c r="M138" s="1717"/>
      <c r="N138" s="1717"/>
      <c r="O138" s="1717"/>
      <c r="P138" s="1717"/>
      <c r="Q138" s="1717"/>
    </row>
    <row r="139" spans="2:17" x14ac:dyDescent="0.25">
      <c r="Q139" s="447"/>
    </row>
  </sheetData>
  <mergeCells count="11">
    <mergeCell ref="E136:Q136"/>
    <mergeCell ref="E138:Q138"/>
    <mergeCell ref="G1:Q1"/>
    <mergeCell ref="D130:E130"/>
    <mergeCell ref="D131:E131"/>
    <mergeCell ref="C134:E134"/>
    <mergeCell ref="C15:E15"/>
    <mergeCell ref="C127:E127"/>
    <mergeCell ref="C128:E128"/>
    <mergeCell ref="D129:E129"/>
    <mergeCell ref="D133:E133"/>
  </mergeCells>
  <pageMargins left="0.70866141732283472" right="0.59055118110236227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C20:G20"/>
  <sheetViews>
    <sheetView workbookViewId="0">
      <selection activeCell="H29" sqref="H29"/>
    </sheetView>
  </sheetViews>
  <sheetFormatPr defaultRowHeight="14.25" x14ac:dyDescent="0.2"/>
  <sheetData>
    <row r="20" spans="3:7" ht="71.25" customHeight="1" x14ac:dyDescent="0.2">
      <c r="C20" s="1718" t="s">
        <v>71</v>
      </c>
      <c r="D20" s="1718"/>
      <c r="E20" s="1718"/>
      <c r="F20" s="1718"/>
      <c r="G20" s="1718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V119"/>
  <sheetViews>
    <sheetView topLeftCell="A106" zoomScale="110" zoomScaleNormal="110" zoomScaleSheetLayoutView="90" workbookViewId="0">
      <selection activeCell="G119" sqref="G119"/>
    </sheetView>
  </sheetViews>
  <sheetFormatPr defaultRowHeight="18.75" x14ac:dyDescent="0.3"/>
  <cols>
    <col min="1" max="1" width="6.75" style="475" customWidth="1"/>
    <col min="2" max="2" width="7.5" style="783" customWidth="1"/>
    <col min="3" max="3" width="3.25" style="784" customWidth="1"/>
    <col min="4" max="4" width="4.375" style="784" customWidth="1"/>
    <col min="5" max="5" width="19.875" style="785" customWidth="1"/>
    <col min="6" max="6" width="7" style="784" customWidth="1"/>
    <col min="7" max="7" width="12" style="712" customWidth="1"/>
    <col min="8" max="8" width="9.375" style="786" customWidth="1"/>
    <col min="9" max="9" width="7.625" style="787" hidden="1" customWidth="1"/>
    <col min="10" max="10" width="8.25" style="787" customWidth="1"/>
    <col min="11" max="11" width="7.75" style="787" customWidth="1"/>
    <col min="12" max="12" width="8.375" style="787" customWidth="1"/>
    <col min="13" max="13" width="7.375" style="787" hidden="1" customWidth="1"/>
    <col min="14" max="14" width="7.25" style="787" customWidth="1"/>
    <col min="15" max="15" width="7.5" style="787" customWidth="1"/>
    <col min="16" max="16" width="9.125" style="787" customWidth="1"/>
    <col min="17" max="17" width="8.5" style="787" customWidth="1"/>
    <col min="18" max="16384" width="9" style="475"/>
  </cols>
  <sheetData>
    <row r="1" spans="2:22" s="706" customFormat="1" ht="21" x14ac:dyDescent="0.35">
      <c r="B1" s="1719" t="s">
        <v>871</v>
      </c>
      <c r="C1" s="1719"/>
      <c r="D1" s="1719"/>
      <c r="E1" s="1719"/>
      <c r="F1" s="1719"/>
      <c r="G1" s="1719"/>
      <c r="H1" s="1719"/>
      <c r="I1" s="1719"/>
      <c r="J1" s="1719"/>
      <c r="K1" s="1719"/>
      <c r="L1" s="1719"/>
      <c r="M1" s="1719"/>
      <c r="N1" s="1719"/>
      <c r="O1" s="1719"/>
      <c r="P1" s="1719"/>
      <c r="Q1" s="1719"/>
    </row>
    <row r="2" spans="2:22" ht="14.25" customHeight="1" x14ac:dyDescent="0.35">
      <c r="B2" s="707"/>
      <c r="C2" s="708"/>
      <c r="D2" s="708"/>
      <c r="E2" s="709"/>
      <c r="F2" s="710"/>
      <c r="G2" s="711"/>
      <c r="H2" s="712"/>
      <c r="I2" s="708"/>
      <c r="J2" s="708"/>
      <c r="K2" s="708"/>
      <c r="L2" s="708"/>
      <c r="M2" s="708"/>
      <c r="N2" s="708"/>
      <c r="O2" s="708"/>
      <c r="P2" s="708"/>
      <c r="Q2" s="708"/>
    </row>
    <row r="3" spans="2:22" s="718" customFormat="1" ht="33" customHeight="1" x14ac:dyDescent="0.2">
      <c r="B3" s="713" t="s">
        <v>38</v>
      </c>
      <c r="C3" s="1720" t="s">
        <v>40</v>
      </c>
      <c r="D3" s="1721"/>
      <c r="E3" s="1722"/>
      <c r="F3" s="713" t="s">
        <v>36</v>
      </c>
      <c r="G3" s="714" t="s">
        <v>39</v>
      </c>
      <c r="H3" s="715" t="s">
        <v>9</v>
      </c>
      <c r="I3" s="716" t="s">
        <v>10</v>
      </c>
      <c r="J3" s="717" t="s">
        <v>11</v>
      </c>
      <c r="K3" s="717" t="s">
        <v>12</v>
      </c>
      <c r="L3" s="717" t="s">
        <v>13</v>
      </c>
      <c r="M3" s="717" t="s">
        <v>14</v>
      </c>
      <c r="N3" s="717" t="s">
        <v>168</v>
      </c>
      <c r="O3" s="717" t="s">
        <v>18</v>
      </c>
      <c r="P3" s="717" t="s">
        <v>92</v>
      </c>
      <c r="Q3" s="716" t="s">
        <v>113</v>
      </c>
    </row>
    <row r="4" spans="2:22" s="159" customFormat="1" x14ac:dyDescent="0.3">
      <c r="B4" s="1723" t="s">
        <v>247</v>
      </c>
      <c r="C4" s="1724"/>
      <c r="D4" s="1724"/>
      <c r="E4" s="1725"/>
      <c r="F4" s="719"/>
      <c r="G4" s="720"/>
      <c r="H4" s="721"/>
      <c r="I4" s="722">
        <f>SUM(I5+I51+I59+I66+I70)</f>
        <v>0</v>
      </c>
      <c r="J4" s="722">
        <f>J5+J51+J59+J66+J70+J96+J99</f>
        <v>12000</v>
      </c>
      <c r="K4" s="722">
        <f t="shared" ref="K4:Q4" si="0">K5+K51+K59+K66+K70+K96+K99</f>
        <v>372800</v>
      </c>
      <c r="L4" s="722">
        <f t="shared" si="0"/>
        <v>1568187</v>
      </c>
      <c r="M4" s="722">
        <f t="shared" si="0"/>
        <v>0</v>
      </c>
      <c r="N4" s="722">
        <f t="shared" si="0"/>
        <v>133913</v>
      </c>
      <c r="O4" s="722">
        <f t="shared" si="0"/>
        <v>0</v>
      </c>
      <c r="P4" s="722">
        <f t="shared" si="0"/>
        <v>5530000</v>
      </c>
      <c r="Q4" s="722">
        <f t="shared" si="0"/>
        <v>7616900</v>
      </c>
    </row>
    <row r="5" spans="2:22" ht="16.5" customHeight="1" x14ac:dyDescent="0.3">
      <c r="B5" s="723" t="s">
        <v>872</v>
      </c>
      <c r="C5" s="724" t="s">
        <v>15</v>
      </c>
      <c r="D5" s="725"/>
      <c r="E5" s="726"/>
      <c r="F5" s="724"/>
      <c r="G5" s="214"/>
      <c r="H5" s="727"/>
      <c r="I5" s="728">
        <f>SUM(I6+I18+I23+I26+I28+I34+I40+I46+I48)</f>
        <v>0</v>
      </c>
      <c r="J5" s="728">
        <f t="shared" ref="J5:Q5" si="1">SUM(J6+J18+J23+J26+J28+J34+J40+J46+J48)</f>
        <v>7000</v>
      </c>
      <c r="K5" s="728">
        <f t="shared" si="1"/>
        <v>321000</v>
      </c>
      <c r="L5" s="728">
        <f t="shared" si="1"/>
        <v>568300</v>
      </c>
      <c r="M5" s="728">
        <f t="shared" si="1"/>
        <v>0</v>
      </c>
      <c r="N5" s="728">
        <f t="shared" si="1"/>
        <v>0</v>
      </c>
      <c r="O5" s="728">
        <f t="shared" si="1"/>
        <v>0</v>
      </c>
      <c r="P5" s="728">
        <f t="shared" si="1"/>
        <v>0</v>
      </c>
      <c r="Q5" s="728">
        <f t="shared" si="1"/>
        <v>896300</v>
      </c>
    </row>
    <row r="6" spans="2:22" ht="16.5" customHeight="1" x14ac:dyDescent="0.3">
      <c r="B6" s="157"/>
      <c r="C6" s="729" t="s">
        <v>37</v>
      </c>
      <c r="D6" s="730" t="s">
        <v>1</v>
      </c>
      <c r="E6" s="731"/>
      <c r="F6" s="732"/>
      <c r="G6" s="733"/>
      <c r="H6" s="734"/>
      <c r="I6" s="735">
        <f>SUM(I7:I17)</f>
        <v>0</v>
      </c>
      <c r="J6" s="735">
        <f t="shared" ref="J6:Q6" si="2">SUM(J7:J17)</f>
        <v>5000</v>
      </c>
      <c r="K6" s="735">
        <f t="shared" si="2"/>
        <v>231000</v>
      </c>
      <c r="L6" s="735">
        <f t="shared" si="2"/>
        <v>129000</v>
      </c>
      <c r="M6" s="735">
        <f t="shared" si="2"/>
        <v>0</v>
      </c>
      <c r="N6" s="735">
        <f t="shared" si="2"/>
        <v>0</v>
      </c>
      <c r="O6" s="735">
        <f t="shared" si="2"/>
        <v>0</v>
      </c>
      <c r="P6" s="735">
        <f t="shared" si="2"/>
        <v>0</v>
      </c>
      <c r="Q6" s="735">
        <f t="shared" si="2"/>
        <v>365000</v>
      </c>
    </row>
    <row r="7" spans="2:22" ht="67.5" customHeight="1" x14ac:dyDescent="0.3">
      <c r="B7" s="157"/>
      <c r="C7" s="158"/>
      <c r="D7" s="161">
        <v>1.1000000000000001</v>
      </c>
      <c r="E7" s="162" t="s">
        <v>2000</v>
      </c>
      <c r="F7" s="103" t="s">
        <v>67</v>
      </c>
      <c r="G7" s="131" t="s">
        <v>441</v>
      </c>
      <c r="H7" s="160" t="s">
        <v>486</v>
      </c>
      <c r="I7" s="110"/>
      <c r="J7" s="110"/>
      <c r="K7" s="110"/>
      <c r="L7" s="110">
        <v>20000</v>
      </c>
      <c r="M7" s="110"/>
      <c r="N7" s="110"/>
      <c r="O7" s="110"/>
      <c r="P7" s="110"/>
      <c r="Q7" s="110">
        <f t="shared" ref="Q7:Q17" si="3">SUM(I7:P7)</f>
        <v>20000</v>
      </c>
      <c r="V7" s="736"/>
    </row>
    <row r="8" spans="2:22" ht="48" customHeight="1" x14ac:dyDescent="0.3">
      <c r="B8" s="157"/>
      <c r="C8" s="158"/>
      <c r="D8" s="161">
        <v>1.2</v>
      </c>
      <c r="E8" s="162" t="s">
        <v>2001</v>
      </c>
      <c r="F8" s="103" t="s">
        <v>67</v>
      </c>
      <c r="G8" s="131" t="s">
        <v>441</v>
      </c>
      <c r="H8" s="160" t="s">
        <v>486</v>
      </c>
      <c r="I8" s="110"/>
      <c r="J8" s="110"/>
      <c r="K8" s="110">
        <v>8000</v>
      </c>
      <c r="L8" s="110"/>
      <c r="M8" s="110"/>
      <c r="N8" s="110"/>
      <c r="O8" s="110"/>
      <c r="P8" s="110"/>
      <c r="Q8" s="110">
        <f t="shared" si="3"/>
        <v>8000</v>
      </c>
    </row>
    <row r="9" spans="2:22" ht="47.25" x14ac:dyDescent="0.3">
      <c r="B9" s="157"/>
      <c r="C9" s="158"/>
      <c r="D9" s="161">
        <v>1.3</v>
      </c>
      <c r="E9" s="737" t="s">
        <v>249</v>
      </c>
      <c r="F9" s="103" t="s">
        <v>67</v>
      </c>
      <c r="G9" s="131" t="s">
        <v>441</v>
      </c>
      <c r="H9" s="160" t="s">
        <v>486</v>
      </c>
      <c r="I9" s="110"/>
      <c r="J9" s="110">
        <v>5000</v>
      </c>
      <c r="K9" s="110">
        <v>5000</v>
      </c>
      <c r="L9" s="110">
        <v>20000</v>
      </c>
      <c r="M9" s="110"/>
      <c r="N9" s="110"/>
      <c r="O9" s="110"/>
      <c r="P9" s="110"/>
      <c r="Q9" s="110">
        <f t="shared" si="3"/>
        <v>30000</v>
      </c>
    </row>
    <row r="10" spans="2:22" ht="55.5" customHeight="1" x14ac:dyDescent="0.3">
      <c r="B10" s="157"/>
      <c r="C10" s="158"/>
      <c r="D10" s="161">
        <v>1.4</v>
      </c>
      <c r="E10" s="737" t="s">
        <v>1546</v>
      </c>
      <c r="F10" s="103" t="s">
        <v>67</v>
      </c>
      <c r="G10" s="131" t="s">
        <v>444</v>
      </c>
      <c r="H10" s="160" t="s">
        <v>486</v>
      </c>
      <c r="I10" s="110"/>
      <c r="J10" s="110"/>
      <c r="K10" s="110"/>
      <c r="L10" s="110">
        <v>32000</v>
      </c>
      <c r="M10" s="110"/>
      <c r="N10" s="110"/>
      <c r="O10" s="110"/>
      <c r="P10" s="110"/>
      <c r="Q10" s="110">
        <f t="shared" si="3"/>
        <v>32000</v>
      </c>
    </row>
    <row r="11" spans="2:22" ht="53.25" customHeight="1" x14ac:dyDescent="0.3">
      <c r="B11" s="157"/>
      <c r="C11" s="158"/>
      <c r="D11" s="161">
        <v>1.5</v>
      </c>
      <c r="E11" s="127" t="s">
        <v>1547</v>
      </c>
      <c r="F11" s="103" t="s">
        <v>67</v>
      </c>
      <c r="G11" s="131" t="s">
        <v>444</v>
      </c>
      <c r="H11" s="160" t="s">
        <v>486</v>
      </c>
      <c r="I11" s="110"/>
      <c r="J11" s="110"/>
      <c r="K11" s="110"/>
      <c r="L11" s="110">
        <v>42000</v>
      </c>
      <c r="M11" s="110"/>
      <c r="N11" s="110"/>
      <c r="O11" s="110"/>
      <c r="P11" s="110"/>
      <c r="Q11" s="110">
        <f t="shared" si="3"/>
        <v>42000</v>
      </c>
    </row>
    <row r="12" spans="2:22" ht="48" x14ac:dyDescent="0.3">
      <c r="B12" s="168"/>
      <c r="C12" s="158"/>
      <c r="D12" s="161">
        <v>1.6</v>
      </c>
      <c r="E12" s="738" t="s">
        <v>874</v>
      </c>
      <c r="F12" s="103" t="s">
        <v>67</v>
      </c>
      <c r="G12" s="131" t="s">
        <v>875</v>
      </c>
      <c r="H12" s="160" t="s">
        <v>486</v>
      </c>
      <c r="I12" s="110"/>
      <c r="J12" s="110"/>
      <c r="K12" s="110">
        <v>60000</v>
      </c>
      <c r="L12" s="110"/>
      <c r="M12" s="110"/>
      <c r="N12" s="110"/>
      <c r="O12" s="110"/>
      <c r="P12" s="110"/>
      <c r="Q12" s="110">
        <f t="shared" si="3"/>
        <v>60000</v>
      </c>
    </row>
    <row r="13" spans="2:22" ht="47.25" x14ac:dyDescent="0.3">
      <c r="B13" s="157"/>
      <c r="C13" s="739"/>
      <c r="D13" s="740">
        <v>1.7</v>
      </c>
      <c r="E13" s="162" t="s">
        <v>1548</v>
      </c>
      <c r="F13" s="741">
        <v>6</v>
      </c>
      <c r="G13" s="742" t="s">
        <v>442</v>
      </c>
      <c r="H13" s="743" t="s">
        <v>486</v>
      </c>
      <c r="I13" s="744"/>
      <c r="J13" s="744"/>
      <c r="K13" s="744">
        <v>60000</v>
      </c>
      <c r="L13" s="744"/>
      <c r="M13" s="744"/>
      <c r="N13" s="744"/>
      <c r="O13" s="744"/>
      <c r="P13" s="744"/>
      <c r="Q13" s="744">
        <f t="shared" si="3"/>
        <v>60000</v>
      </c>
    </row>
    <row r="14" spans="2:22" ht="47.25" x14ac:dyDescent="0.3">
      <c r="B14" s="157"/>
      <c r="C14" s="158"/>
      <c r="D14" s="161">
        <v>1.8</v>
      </c>
      <c r="E14" s="162" t="s">
        <v>877</v>
      </c>
      <c r="F14" s="103" t="s">
        <v>67</v>
      </c>
      <c r="G14" s="131" t="s">
        <v>878</v>
      </c>
      <c r="H14" s="160" t="s">
        <v>486</v>
      </c>
      <c r="I14" s="110"/>
      <c r="J14" s="110"/>
      <c r="K14" s="110">
        <v>20000</v>
      </c>
      <c r="L14" s="110"/>
      <c r="M14" s="110"/>
      <c r="N14" s="110"/>
      <c r="O14" s="110"/>
      <c r="P14" s="110"/>
      <c r="Q14" s="110">
        <f t="shared" si="3"/>
        <v>20000</v>
      </c>
    </row>
    <row r="15" spans="2:22" ht="63" x14ac:dyDescent="0.3">
      <c r="B15" s="157"/>
      <c r="C15" s="158"/>
      <c r="D15" s="161">
        <v>1.9</v>
      </c>
      <c r="E15" s="127" t="s">
        <v>1549</v>
      </c>
      <c r="F15" s="103">
        <v>6</v>
      </c>
      <c r="G15" s="131" t="s">
        <v>879</v>
      </c>
      <c r="H15" s="160" t="s">
        <v>486</v>
      </c>
      <c r="I15" s="110"/>
      <c r="J15" s="110"/>
      <c r="K15" s="110">
        <v>5000</v>
      </c>
      <c r="L15" s="110">
        <v>15000</v>
      </c>
      <c r="M15" s="110"/>
      <c r="N15" s="110"/>
      <c r="O15" s="110"/>
      <c r="P15" s="110"/>
      <c r="Q15" s="110">
        <f t="shared" si="3"/>
        <v>20000</v>
      </c>
    </row>
    <row r="16" spans="2:22" ht="78.75" x14ac:dyDescent="0.3">
      <c r="B16" s="157"/>
      <c r="C16" s="158"/>
      <c r="D16" s="745">
        <v>1.1000000000000001</v>
      </c>
      <c r="E16" s="46" t="s">
        <v>880</v>
      </c>
      <c r="F16" s="182">
        <v>6</v>
      </c>
      <c r="G16" s="126" t="s">
        <v>881</v>
      </c>
      <c r="H16" s="160" t="s">
        <v>486</v>
      </c>
      <c r="I16" s="746"/>
      <c r="J16" s="746"/>
      <c r="K16" s="746">
        <v>25000</v>
      </c>
      <c r="L16" s="110"/>
      <c r="M16" s="110"/>
      <c r="N16" s="110"/>
      <c r="O16" s="110"/>
      <c r="P16" s="110"/>
      <c r="Q16" s="110">
        <f t="shared" si="3"/>
        <v>25000</v>
      </c>
    </row>
    <row r="17" spans="2:17" ht="47.25" x14ac:dyDescent="0.3">
      <c r="B17" s="157"/>
      <c r="C17" s="158"/>
      <c r="D17" s="745">
        <v>1.1100000000000001</v>
      </c>
      <c r="E17" s="217" t="s">
        <v>882</v>
      </c>
      <c r="F17" s="182" t="s">
        <v>43</v>
      </c>
      <c r="G17" s="126" t="s">
        <v>443</v>
      </c>
      <c r="H17" s="160" t="s">
        <v>486</v>
      </c>
      <c r="I17" s="746"/>
      <c r="J17" s="746"/>
      <c r="K17" s="746">
        <v>48000</v>
      </c>
      <c r="L17" s="110"/>
      <c r="M17" s="110"/>
      <c r="N17" s="110"/>
      <c r="O17" s="110"/>
      <c r="P17" s="110"/>
      <c r="Q17" s="110">
        <f t="shared" si="3"/>
        <v>48000</v>
      </c>
    </row>
    <row r="18" spans="2:17" ht="17.25" customHeight="1" x14ac:dyDescent="0.3">
      <c r="B18" s="157"/>
      <c r="C18" s="729" t="s">
        <v>50</v>
      </c>
      <c r="D18" s="730" t="s">
        <v>57</v>
      </c>
      <c r="E18" s="731"/>
      <c r="F18" s="732"/>
      <c r="G18" s="733"/>
      <c r="H18" s="734"/>
      <c r="I18" s="735">
        <f>SUM(I19:I22)</f>
        <v>0</v>
      </c>
      <c r="J18" s="735">
        <f t="shared" ref="J18:Q18" si="4">SUM(J19:J22)</f>
        <v>0</v>
      </c>
      <c r="K18" s="735">
        <f t="shared" si="4"/>
        <v>31000</v>
      </c>
      <c r="L18" s="735">
        <f t="shared" si="4"/>
        <v>49000</v>
      </c>
      <c r="M18" s="735">
        <f t="shared" si="4"/>
        <v>0</v>
      </c>
      <c r="N18" s="735">
        <f t="shared" si="4"/>
        <v>0</v>
      </c>
      <c r="O18" s="735">
        <f t="shared" si="4"/>
        <v>0</v>
      </c>
      <c r="P18" s="735">
        <f t="shared" si="4"/>
        <v>0</v>
      </c>
      <c r="Q18" s="735">
        <f t="shared" si="4"/>
        <v>80000</v>
      </c>
    </row>
    <row r="19" spans="2:17" ht="63" x14ac:dyDescent="0.3">
      <c r="B19" s="168"/>
      <c r="C19" s="158"/>
      <c r="D19" s="161">
        <v>2.1</v>
      </c>
      <c r="E19" s="127" t="s">
        <v>883</v>
      </c>
      <c r="F19" s="103">
        <v>1</v>
      </c>
      <c r="G19" s="131" t="s">
        <v>441</v>
      </c>
      <c r="H19" s="160" t="s">
        <v>486</v>
      </c>
      <c r="I19" s="110"/>
      <c r="J19" s="110"/>
      <c r="K19" s="110">
        <v>5000</v>
      </c>
      <c r="L19" s="110">
        <v>10000</v>
      </c>
      <c r="M19" s="110"/>
      <c r="N19" s="110"/>
      <c r="O19" s="110"/>
      <c r="P19" s="110"/>
      <c r="Q19" s="110">
        <f>SUM(I19:P19)</f>
        <v>15000</v>
      </c>
    </row>
    <row r="20" spans="2:17" ht="94.5" x14ac:dyDescent="0.3">
      <c r="B20" s="157"/>
      <c r="C20" s="739"/>
      <c r="D20" s="740">
        <v>2.2000000000000002</v>
      </c>
      <c r="E20" s="162" t="s">
        <v>884</v>
      </c>
      <c r="F20" s="741">
        <v>1</v>
      </c>
      <c r="G20" s="742" t="s">
        <v>444</v>
      </c>
      <c r="H20" s="743" t="s">
        <v>486</v>
      </c>
      <c r="I20" s="744"/>
      <c r="J20" s="744"/>
      <c r="K20" s="744">
        <v>20000</v>
      </c>
      <c r="L20" s="744">
        <v>30000</v>
      </c>
      <c r="M20" s="744"/>
      <c r="N20" s="744"/>
      <c r="O20" s="744"/>
      <c r="P20" s="744"/>
      <c r="Q20" s="744">
        <f>SUM(I20:P20)</f>
        <v>50000</v>
      </c>
    </row>
    <row r="21" spans="2:17" ht="47.25" x14ac:dyDescent="0.3">
      <c r="B21" s="157"/>
      <c r="C21" s="158"/>
      <c r="D21" s="161">
        <v>2.2999999999999998</v>
      </c>
      <c r="E21" s="127" t="s">
        <v>885</v>
      </c>
      <c r="F21" s="103">
        <v>1</v>
      </c>
      <c r="G21" s="131" t="s">
        <v>442</v>
      </c>
      <c r="H21" s="160" t="s">
        <v>886</v>
      </c>
      <c r="I21" s="110"/>
      <c r="J21" s="110"/>
      <c r="K21" s="110">
        <v>5000</v>
      </c>
      <c r="L21" s="110">
        <v>5000</v>
      </c>
      <c r="M21" s="110"/>
      <c r="N21" s="110"/>
      <c r="O21" s="110"/>
      <c r="P21" s="110"/>
      <c r="Q21" s="110">
        <f>SUM(I21:P21)</f>
        <v>10000</v>
      </c>
    </row>
    <row r="22" spans="2:17" ht="63" x14ac:dyDescent="0.3">
      <c r="B22" s="157"/>
      <c r="C22" s="158"/>
      <c r="D22" s="161">
        <v>2.4</v>
      </c>
      <c r="E22" s="46" t="s">
        <v>887</v>
      </c>
      <c r="F22" s="182">
        <v>1</v>
      </c>
      <c r="G22" s="126" t="s">
        <v>881</v>
      </c>
      <c r="H22" s="160" t="s">
        <v>486</v>
      </c>
      <c r="I22" s="746"/>
      <c r="J22" s="746"/>
      <c r="K22" s="746">
        <v>1000</v>
      </c>
      <c r="L22" s="746">
        <v>4000</v>
      </c>
      <c r="M22" s="110"/>
      <c r="N22" s="110"/>
      <c r="O22" s="110"/>
      <c r="P22" s="110"/>
      <c r="Q22" s="110">
        <f>SUM(I22:P22)</f>
        <v>5000</v>
      </c>
    </row>
    <row r="23" spans="2:17" x14ac:dyDescent="0.3">
      <c r="B23" s="157"/>
      <c r="C23" s="729" t="s">
        <v>51</v>
      </c>
      <c r="D23" s="747" t="s">
        <v>174</v>
      </c>
      <c r="E23" s="731"/>
      <c r="F23" s="732"/>
      <c r="G23" s="733"/>
      <c r="H23" s="734"/>
      <c r="I23" s="735">
        <f>SUM(I24:I25)</f>
        <v>0</v>
      </c>
      <c r="J23" s="735">
        <f t="shared" ref="J23:Q23" si="5">SUM(J24:J25)</f>
        <v>0</v>
      </c>
      <c r="K23" s="735">
        <f t="shared" si="5"/>
        <v>0</v>
      </c>
      <c r="L23" s="735">
        <f t="shared" si="5"/>
        <v>20000</v>
      </c>
      <c r="M23" s="735">
        <f t="shared" si="5"/>
        <v>0</v>
      </c>
      <c r="N23" s="735">
        <f t="shared" si="5"/>
        <v>0</v>
      </c>
      <c r="O23" s="735">
        <f t="shared" si="5"/>
        <v>0</v>
      </c>
      <c r="P23" s="735">
        <f t="shared" si="5"/>
        <v>0</v>
      </c>
      <c r="Q23" s="735">
        <f t="shared" si="5"/>
        <v>20000</v>
      </c>
    </row>
    <row r="24" spans="2:17" ht="47.25" x14ac:dyDescent="0.3">
      <c r="B24" s="157"/>
      <c r="C24" s="158"/>
      <c r="D24" s="161">
        <v>3.1</v>
      </c>
      <c r="E24" s="127" t="s">
        <v>888</v>
      </c>
      <c r="F24" s="103" t="s">
        <v>889</v>
      </c>
      <c r="G24" s="131" t="s">
        <v>441</v>
      </c>
      <c r="H24" s="160" t="s">
        <v>486</v>
      </c>
      <c r="I24" s="110"/>
      <c r="J24" s="110"/>
      <c r="K24" s="110"/>
      <c r="L24" s="110">
        <v>10000</v>
      </c>
      <c r="M24" s="110"/>
      <c r="N24" s="110"/>
      <c r="O24" s="110"/>
      <c r="P24" s="110"/>
      <c r="Q24" s="110">
        <f>SUM(I24:P24)</f>
        <v>10000</v>
      </c>
    </row>
    <row r="25" spans="2:17" ht="63" x14ac:dyDescent="0.3">
      <c r="B25" s="157"/>
      <c r="C25" s="158"/>
      <c r="D25" s="161">
        <v>3.2</v>
      </c>
      <c r="E25" s="748" t="s">
        <v>1550</v>
      </c>
      <c r="F25" s="103">
        <v>4</v>
      </c>
      <c r="G25" s="131" t="s">
        <v>879</v>
      </c>
      <c r="H25" s="160" t="s">
        <v>486</v>
      </c>
      <c r="I25" s="110"/>
      <c r="J25" s="110"/>
      <c r="K25" s="110"/>
      <c r="L25" s="110">
        <v>10000</v>
      </c>
      <c r="M25" s="110"/>
      <c r="N25" s="110"/>
      <c r="O25" s="110"/>
      <c r="P25" s="110"/>
      <c r="Q25" s="110">
        <f>SUM(I25:P25)</f>
        <v>10000</v>
      </c>
    </row>
    <row r="26" spans="2:17" x14ac:dyDescent="0.3">
      <c r="B26" s="157"/>
      <c r="C26" s="729" t="s">
        <v>52</v>
      </c>
      <c r="D26" s="747" t="s">
        <v>6</v>
      </c>
      <c r="E26" s="731"/>
      <c r="F26" s="732"/>
      <c r="G26" s="733"/>
      <c r="H26" s="734"/>
      <c r="I26" s="735">
        <f>SUM(I27:I27)</f>
        <v>0</v>
      </c>
      <c r="J26" s="735">
        <f t="shared" ref="J26:Q26" si="6">SUM(J27:J27)</f>
        <v>0</v>
      </c>
      <c r="K26" s="735">
        <f t="shared" si="6"/>
        <v>10000</v>
      </c>
      <c r="L26" s="735">
        <f t="shared" si="6"/>
        <v>20000</v>
      </c>
      <c r="M26" s="735">
        <f t="shared" si="6"/>
        <v>0</v>
      </c>
      <c r="N26" s="735">
        <f t="shared" si="6"/>
        <v>0</v>
      </c>
      <c r="O26" s="735">
        <f t="shared" si="6"/>
        <v>0</v>
      </c>
      <c r="P26" s="735">
        <f t="shared" si="6"/>
        <v>0</v>
      </c>
      <c r="Q26" s="735">
        <f t="shared" si="6"/>
        <v>30000</v>
      </c>
    </row>
    <row r="27" spans="2:17" ht="89.25" customHeight="1" x14ac:dyDescent="0.3">
      <c r="B27" s="168"/>
      <c r="C27" s="158"/>
      <c r="D27" s="161">
        <v>4.0999999999999996</v>
      </c>
      <c r="E27" s="127" t="s">
        <v>891</v>
      </c>
      <c r="F27" s="103">
        <v>4</v>
      </c>
      <c r="G27" s="131" t="s">
        <v>444</v>
      </c>
      <c r="H27" s="160" t="s">
        <v>486</v>
      </c>
      <c r="I27" s="110"/>
      <c r="J27" s="110"/>
      <c r="K27" s="110">
        <v>10000</v>
      </c>
      <c r="L27" s="110">
        <v>20000</v>
      </c>
      <c r="M27" s="110"/>
      <c r="N27" s="110"/>
      <c r="O27" s="110"/>
      <c r="P27" s="110"/>
      <c r="Q27" s="110">
        <f>SUM(I27:P27)</f>
        <v>30000</v>
      </c>
    </row>
    <row r="28" spans="2:17" x14ac:dyDescent="0.3">
      <c r="B28" s="157"/>
      <c r="C28" s="749" t="s">
        <v>53</v>
      </c>
      <c r="D28" s="750" t="s">
        <v>7</v>
      </c>
      <c r="E28" s="751"/>
      <c r="F28" s="752"/>
      <c r="G28" s="753"/>
      <c r="H28" s="754"/>
      <c r="I28" s="755">
        <f>SUM(I29:I33)</f>
        <v>0</v>
      </c>
      <c r="J28" s="755">
        <f t="shared" ref="J28:Q28" si="7">SUM(J29:J33)</f>
        <v>0</v>
      </c>
      <c r="K28" s="755">
        <f>SUM(K29:K33)</f>
        <v>6000</v>
      </c>
      <c r="L28" s="755">
        <f t="shared" si="7"/>
        <v>69000</v>
      </c>
      <c r="M28" s="755">
        <f t="shared" si="7"/>
        <v>0</v>
      </c>
      <c r="N28" s="755">
        <f t="shared" si="7"/>
        <v>0</v>
      </c>
      <c r="O28" s="755">
        <f t="shared" si="7"/>
        <v>0</v>
      </c>
      <c r="P28" s="755">
        <f t="shared" si="7"/>
        <v>0</v>
      </c>
      <c r="Q28" s="755">
        <f t="shared" si="7"/>
        <v>75000</v>
      </c>
    </row>
    <row r="29" spans="2:17" ht="47.25" x14ac:dyDescent="0.3">
      <c r="B29" s="157"/>
      <c r="C29" s="158"/>
      <c r="D29" s="161">
        <v>5.0999999999999996</v>
      </c>
      <c r="E29" s="127" t="s">
        <v>892</v>
      </c>
      <c r="F29" s="103">
        <v>1</v>
      </c>
      <c r="G29" s="131" t="s">
        <v>441</v>
      </c>
      <c r="H29" s="160" t="s">
        <v>486</v>
      </c>
      <c r="I29" s="110"/>
      <c r="J29" s="110"/>
      <c r="K29" s="110"/>
      <c r="L29" s="110">
        <v>50000</v>
      </c>
      <c r="M29" s="110"/>
      <c r="N29" s="110"/>
      <c r="O29" s="110"/>
      <c r="P29" s="110"/>
      <c r="Q29" s="110">
        <f>SUM(I29:P29)</f>
        <v>50000</v>
      </c>
    </row>
    <row r="30" spans="2:17" ht="48" x14ac:dyDescent="0.3">
      <c r="B30" s="157"/>
      <c r="C30" s="158"/>
      <c r="D30" s="161">
        <v>5.2</v>
      </c>
      <c r="E30" s="756" t="s">
        <v>893</v>
      </c>
      <c r="F30" s="103">
        <v>1</v>
      </c>
      <c r="G30" s="131" t="s">
        <v>875</v>
      </c>
      <c r="H30" s="164" t="s">
        <v>894</v>
      </c>
      <c r="I30" s="110"/>
      <c r="J30" s="110"/>
      <c r="K30" s="110"/>
      <c r="L30" s="110">
        <v>5000</v>
      </c>
      <c r="M30" s="110"/>
      <c r="N30" s="110"/>
      <c r="O30" s="110"/>
      <c r="P30" s="110"/>
      <c r="Q30" s="110">
        <f>SUM(I30:P30)</f>
        <v>5000</v>
      </c>
    </row>
    <row r="31" spans="2:17" ht="47.25" x14ac:dyDescent="0.3">
      <c r="B31" s="157"/>
      <c r="C31" s="158"/>
      <c r="D31" s="161">
        <v>5.3</v>
      </c>
      <c r="E31" s="127" t="s">
        <v>1551</v>
      </c>
      <c r="F31" s="103">
        <v>1</v>
      </c>
      <c r="G31" s="131" t="s">
        <v>442</v>
      </c>
      <c r="H31" s="160" t="s">
        <v>886</v>
      </c>
      <c r="I31" s="110"/>
      <c r="J31" s="110"/>
      <c r="K31" s="110">
        <v>5000</v>
      </c>
      <c r="L31" s="110">
        <v>5000</v>
      </c>
      <c r="M31" s="110"/>
      <c r="N31" s="110"/>
      <c r="O31" s="110"/>
      <c r="P31" s="110"/>
      <c r="Q31" s="110">
        <f>SUM(I31:P31)</f>
        <v>10000</v>
      </c>
    </row>
    <row r="32" spans="2:17" s="758" customFormat="1" ht="47.25" x14ac:dyDescent="0.2">
      <c r="B32" s="757"/>
      <c r="C32" s="158"/>
      <c r="D32" s="161">
        <v>5.4</v>
      </c>
      <c r="E32" s="127" t="s">
        <v>896</v>
      </c>
      <c r="F32" s="103">
        <v>1</v>
      </c>
      <c r="G32" s="131" t="s">
        <v>878</v>
      </c>
      <c r="H32" s="160" t="s">
        <v>486</v>
      </c>
      <c r="I32" s="110"/>
      <c r="J32" s="110"/>
      <c r="K32" s="110"/>
      <c r="L32" s="110">
        <v>5000</v>
      </c>
      <c r="M32" s="110"/>
      <c r="N32" s="110"/>
      <c r="O32" s="110"/>
      <c r="P32" s="110"/>
      <c r="Q32" s="110">
        <f>SUM(I32:P32)</f>
        <v>5000</v>
      </c>
    </row>
    <row r="33" spans="2:17" ht="63" x14ac:dyDescent="0.3">
      <c r="B33" s="157"/>
      <c r="C33" s="158"/>
      <c r="D33" s="161">
        <v>5.5</v>
      </c>
      <c r="E33" s="46" t="s">
        <v>897</v>
      </c>
      <c r="F33" s="182">
        <v>1</v>
      </c>
      <c r="G33" s="126" t="s">
        <v>881</v>
      </c>
      <c r="H33" s="126" t="s">
        <v>898</v>
      </c>
      <c r="I33" s="746"/>
      <c r="J33" s="746"/>
      <c r="K33" s="746">
        <v>1000</v>
      </c>
      <c r="L33" s="746">
        <v>4000</v>
      </c>
      <c r="M33" s="110"/>
      <c r="N33" s="110"/>
      <c r="O33" s="110"/>
      <c r="P33" s="110"/>
      <c r="Q33" s="110">
        <f>SUM(I33:P33)</f>
        <v>5000</v>
      </c>
    </row>
    <row r="34" spans="2:17" x14ac:dyDescent="0.3">
      <c r="B34" s="157"/>
      <c r="C34" s="729" t="s">
        <v>54</v>
      </c>
      <c r="D34" s="747" t="s">
        <v>70</v>
      </c>
      <c r="E34" s="731"/>
      <c r="F34" s="732"/>
      <c r="G34" s="733"/>
      <c r="H34" s="759"/>
      <c r="I34" s="735">
        <f>SUM(I35:I39)</f>
        <v>0</v>
      </c>
      <c r="J34" s="735">
        <f t="shared" ref="J34:Q34" si="8">SUM(J35:J39)</f>
        <v>0</v>
      </c>
      <c r="K34" s="735">
        <f t="shared" si="8"/>
        <v>25000</v>
      </c>
      <c r="L34" s="735">
        <f t="shared" si="8"/>
        <v>176600</v>
      </c>
      <c r="M34" s="735">
        <f t="shared" si="8"/>
        <v>0</v>
      </c>
      <c r="N34" s="735">
        <f t="shared" si="8"/>
        <v>0</v>
      </c>
      <c r="O34" s="735">
        <f t="shared" si="8"/>
        <v>0</v>
      </c>
      <c r="P34" s="735">
        <f t="shared" si="8"/>
        <v>0</v>
      </c>
      <c r="Q34" s="735">
        <f t="shared" si="8"/>
        <v>201600</v>
      </c>
    </row>
    <row r="35" spans="2:17" ht="47.25" x14ac:dyDescent="0.3">
      <c r="B35" s="157"/>
      <c r="C35" s="158"/>
      <c r="D35" s="161">
        <v>6.1</v>
      </c>
      <c r="E35" s="162" t="s">
        <v>899</v>
      </c>
      <c r="F35" s="131" t="s">
        <v>69</v>
      </c>
      <c r="G35" s="131" t="s">
        <v>441</v>
      </c>
      <c r="H35" s="160" t="s">
        <v>486</v>
      </c>
      <c r="I35" s="110"/>
      <c r="J35" s="110"/>
      <c r="K35" s="110"/>
      <c r="L35" s="110">
        <v>120000</v>
      </c>
      <c r="M35" s="110"/>
      <c r="N35" s="110"/>
      <c r="O35" s="110"/>
      <c r="P35" s="110"/>
      <c r="Q35" s="110">
        <f t="shared" ref="Q35:Q39" si="9">SUM(I35:P35)</f>
        <v>120000</v>
      </c>
    </row>
    <row r="36" spans="2:17" ht="63" x14ac:dyDescent="0.3">
      <c r="B36" s="157"/>
      <c r="C36" s="158"/>
      <c r="D36" s="161">
        <v>6.2</v>
      </c>
      <c r="E36" s="127" t="s">
        <v>900</v>
      </c>
      <c r="F36" s="103" t="s">
        <v>901</v>
      </c>
      <c r="G36" s="131" t="s">
        <v>444</v>
      </c>
      <c r="H36" s="160" t="s">
        <v>486</v>
      </c>
      <c r="I36" s="110"/>
      <c r="J36" s="110"/>
      <c r="K36" s="110">
        <v>10000</v>
      </c>
      <c r="L36" s="110">
        <v>25000</v>
      </c>
      <c r="M36" s="110"/>
      <c r="N36" s="110"/>
      <c r="O36" s="110"/>
      <c r="P36" s="110"/>
      <c r="Q36" s="110">
        <f t="shared" si="9"/>
        <v>35000</v>
      </c>
    </row>
    <row r="37" spans="2:17" ht="48" x14ac:dyDescent="0.3">
      <c r="B37" s="168"/>
      <c r="C37" s="158"/>
      <c r="D37" s="161">
        <v>6.3</v>
      </c>
      <c r="E37" s="756" t="s">
        <v>902</v>
      </c>
      <c r="F37" s="103" t="s">
        <v>69</v>
      </c>
      <c r="G37" s="131" t="s">
        <v>903</v>
      </c>
      <c r="H37" s="164" t="s">
        <v>904</v>
      </c>
      <c r="I37" s="110"/>
      <c r="J37" s="110"/>
      <c r="K37" s="110"/>
      <c r="L37" s="110">
        <v>11600</v>
      </c>
      <c r="M37" s="110"/>
      <c r="N37" s="110"/>
      <c r="O37" s="110"/>
      <c r="P37" s="110"/>
      <c r="Q37" s="110">
        <f t="shared" si="9"/>
        <v>11600</v>
      </c>
    </row>
    <row r="38" spans="2:17" ht="47.25" x14ac:dyDescent="0.3">
      <c r="B38" s="157"/>
      <c r="C38" s="739"/>
      <c r="D38" s="740">
        <v>6.4</v>
      </c>
      <c r="E38" s="162" t="s">
        <v>905</v>
      </c>
      <c r="F38" s="741">
        <v>1</v>
      </c>
      <c r="G38" s="742" t="s">
        <v>442</v>
      </c>
      <c r="H38" s="760" t="s">
        <v>906</v>
      </c>
      <c r="I38" s="744"/>
      <c r="J38" s="744"/>
      <c r="K38" s="744">
        <v>15000</v>
      </c>
      <c r="L38" s="744">
        <v>15000</v>
      </c>
      <c r="M38" s="744"/>
      <c r="N38" s="744"/>
      <c r="O38" s="744"/>
      <c r="P38" s="744"/>
      <c r="Q38" s="744">
        <f t="shared" si="9"/>
        <v>30000</v>
      </c>
    </row>
    <row r="39" spans="2:17" ht="47.25" x14ac:dyDescent="0.3">
      <c r="B39" s="157"/>
      <c r="C39" s="158"/>
      <c r="D39" s="161">
        <v>6.5</v>
      </c>
      <c r="E39" s="162" t="s">
        <v>907</v>
      </c>
      <c r="F39" s="103" t="s">
        <v>69</v>
      </c>
      <c r="G39" s="131" t="s">
        <v>878</v>
      </c>
      <c r="H39" s="160" t="s">
        <v>486</v>
      </c>
      <c r="I39" s="110"/>
      <c r="J39" s="110"/>
      <c r="K39" s="110"/>
      <c r="L39" s="110">
        <v>5000</v>
      </c>
      <c r="M39" s="110"/>
      <c r="N39" s="110"/>
      <c r="O39" s="110"/>
      <c r="P39" s="110"/>
      <c r="Q39" s="110">
        <f t="shared" si="9"/>
        <v>5000</v>
      </c>
    </row>
    <row r="40" spans="2:17" x14ac:dyDescent="0.3">
      <c r="B40" s="157"/>
      <c r="C40" s="729" t="s">
        <v>55</v>
      </c>
      <c r="D40" s="747" t="s">
        <v>165</v>
      </c>
      <c r="E40" s="731"/>
      <c r="F40" s="732"/>
      <c r="G40" s="733"/>
      <c r="H40" s="734"/>
      <c r="I40" s="761">
        <f>SUM(I41:I45)</f>
        <v>0</v>
      </c>
      <c r="J40" s="761">
        <f t="shared" ref="J40:Q40" si="10">SUM(J41:J45)</f>
        <v>2000</v>
      </c>
      <c r="K40" s="761">
        <f t="shared" si="10"/>
        <v>7000</v>
      </c>
      <c r="L40" s="761">
        <f t="shared" si="10"/>
        <v>92200</v>
      </c>
      <c r="M40" s="761">
        <f t="shared" si="10"/>
        <v>0</v>
      </c>
      <c r="N40" s="761">
        <f t="shared" si="10"/>
        <v>0</v>
      </c>
      <c r="O40" s="761">
        <f t="shared" si="10"/>
        <v>0</v>
      </c>
      <c r="P40" s="761">
        <f t="shared" si="10"/>
        <v>0</v>
      </c>
      <c r="Q40" s="761">
        <f t="shared" si="10"/>
        <v>101200</v>
      </c>
    </row>
    <row r="41" spans="2:17" ht="208.5" customHeight="1" x14ac:dyDescent="0.3">
      <c r="B41" s="157"/>
      <c r="C41" s="158"/>
      <c r="D41" s="161">
        <v>7.1</v>
      </c>
      <c r="E41" s="162" t="s">
        <v>2002</v>
      </c>
      <c r="F41" s="103" t="s">
        <v>180</v>
      </c>
      <c r="G41" s="131" t="s">
        <v>441</v>
      </c>
      <c r="H41" s="160" t="s">
        <v>486</v>
      </c>
      <c r="I41" s="110"/>
      <c r="J41" s="110">
        <v>2000</v>
      </c>
      <c r="K41" s="110">
        <v>5000</v>
      </c>
      <c r="L41" s="110">
        <v>25000</v>
      </c>
      <c r="M41" s="110"/>
      <c r="N41" s="110"/>
      <c r="O41" s="110"/>
      <c r="P41" s="110"/>
      <c r="Q41" s="110">
        <f t="shared" ref="Q41:Q45" si="11">SUM(I41:P41)</f>
        <v>32000</v>
      </c>
    </row>
    <row r="42" spans="2:17" ht="78.75" x14ac:dyDescent="0.3">
      <c r="B42" s="168"/>
      <c r="C42" s="158"/>
      <c r="D42" s="740">
        <v>7.2</v>
      </c>
      <c r="E42" s="1083" t="s">
        <v>2003</v>
      </c>
      <c r="F42" s="103">
        <v>1.3</v>
      </c>
      <c r="G42" s="131" t="s">
        <v>903</v>
      </c>
      <c r="H42" s="164" t="s">
        <v>908</v>
      </c>
      <c r="I42" s="110"/>
      <c r="J42" s="110"/>
      <c r="K42" s="110"/>
      <c r="L42" s="110">
        <v>35000</v>
      </c>
      <c r="M42" s="110"/>
      <c r="N42" s="110"/>
      <c r="O42" s="110"/>
      <c r="P42" s="110"/>
      <c r="Q42" s="110">
        <f t="shared" si="11"/>
        <v>35000</v>
      </c>
    </row>
    <row r="43" spans="2:17" ht="63" x14ac:dyDescent="0.3">
      <c r="B43" s="157"/>
      <c r="C43" s="739"/>
      <c r="D43" s="740">
        <v>7.3</v>
      </c>
      <c r="E43" s="162" t="s">
        <v>2005</v>
      </c>
      <c r="F43" s="741" t="s">
        <v>180</v>
      </c>
      <c r="G43" s="742" t="s">
        <v>878</v>
      </c>
      <c r="H43" s="743" t="s">
        <v>486</v>
      </c>
      <c r="I43" s="744"/>
      <c r="J43" s="744"/>
      <c r="K43" s="744"/>
      <c r="L43" s="744">
        <v>20000</v>
      </c>
      <c r="M43" s="744"/>
      <c r="N43" s="744"/>
      <c r="O43" s="744"/>
      <c r="P43" s="744"/>
      <c r="Q43" s="744">
        <f t="shared" si="11"/>
        <v>20000</v>
      </c>
    </row>
    <row r="44" spans="2:17" ht="78.75" x14ac:dyDescent="0.3">
      <c r="B44" s="157"/>
      <c r="C44" s="158"/>
      <c r="D44" s="740">
        <v>7.4</v>
      </c>
      <c r="E44" s="762" t="s">
        <v>1552</v>
      </c>
      <c r="F44" s="103">
        <v>1</v>
      </c>
      <c r="G44" s="131" t="s">
        <v>879</v>
      </c>
      <c r="H44" s="160" t="s">
        <v>486</v>
      </c>
      <c r="I44" s="110"/>
      <c r="J44" s="110"/>
      <c r="K44" s="110"/>
      <c r="L44" s="110">
        <v>9200</v>
      </c>
      <c r="M44" s="110"/>
      <c r="N44" s="110"/>
      <c r="O44" s="110"/>
      <c r="P44" s="110"/>
      <c r="Q44" s="110">
        <f t="shared" si="11"/>
        <v>9200</v>
      </c>
    </row>
    <row r="45" spans="2:17" ht="78.75" x14ac:dyDescent="0.3">
      <c r="B45" s="157"/>
      <c r="C45" s="158"/>
      <c r="D45" s="161">
        <v>7.5</v>
      </c>
      <c r="E45" s="46" t="s">
        <v>909</v>
      </c>
      <c r="F45" s="182">
        <v>1</v>
      </c>
      <c r="G45" s="126" t="s">
        <v>881</v>
      </c>
      <c r="H45" s="160" t="s">
        <v>486</v>
      </c>
      <c r="I45" s="746"/>
      <c r="J45" s="746"/>
      <c r="K45" s="746">
        <v>2000</v>
      </c>
      <c r="L45" s="746">
        <v>3000</v>
      </c>
      <c r="M45" s="110"/>
      <c r="N45" s="110"/>
      <c r="O45" s="110"/>
      <c r="P45" s="110"/>
      <c r="Q45" s="110">
        <f t="shared" si="11"/>
        <v>5000</v>
      </c>
    </row>
    <row r="46" spans="2:17" x14ac:dyDescent="0.3">
      <c r="B46" s="157"/>
      <c r="C46" s="729" t="s">
        <v>56</v>
      </c>
      <c r="D46" s="747" t="s">
        <v>95</v>
      </c>
      <c r="E46" s="731"/>
      <c r="F46" s="732"/>
      <c r="G46" s="733"/>
      <c r="H46" s="734"/>
      <c r="I46" s="735">
        <f>SUM(I47:I47)</f>
        <v>0</v>
      </c>
      <c r="J46" s="735">
        <f t="shared" ref="J46:Q46" si="12">SUM(J47:J47)</f>
        <v>0</v>
      </c>
      <c r="K46" s="735">
        <f t="shared" si="12"/>
        <v>10000</v>
      </c>
      <c r="L46" s="735">
        <f t="shared" si="12"/>
        <v>0</v>
      </c>
      <c r="M46" s="735">
        <f t="shared" si="12"/>
        <v>0</v>
      </c>
      <c r="N46" s="735">
        <f t="shared" si="12"/>
        <v>0</v>
      </c>
      <c r="O46" s="735">
        <f t="shared" si="12"/>
        <v>0</v>
      </c>
      <c r="P46" s="735">
        <f t="shared" si="12"/>
        <v>0</v>
      </c>
      <c r="Q46" s="735">
        <f t="shared" si="12"/>
        <v>10000</v>
      </c>
    </row>
    <row r="47" spans="2:17" ht="47.25" x14ac:dyDescent="0.3">
      <c r="B47" s="157"/>
      <c r="C47" s="158"/>
      <c r="D47" s="161">
        <v>8.1</v>
      </c>
      <c r="E47" s="162" t="s">
        <v>910</v>
      </c>
      <c r="F47" s="103">
        <v>1</v>
      </c>
      <c r="G47" s="131" t="s">
        <v>442</v>
      </c>
      <c r="H47" s="160" t="s">
        <v>911</v>
      </c>
      <c r="I47" s="110"/>
      <c r="J47" s="110"/>
      <c r="K47" s="110">
        <v>10000</v>
      </c>
      <c r="L47" s="110"/>
      <c r="M47" s="110"/>
      <c r="N47" s="110"/>
      <c r="O47" s="110"/>
      <c r="P47" s="110"/>
      <c r="Q47" s="110">
        <f t="shared" ref="Q47" si="13">SUM(I47:P47)</f>
        <v>10000</v>
      </c>
    </row>
    <row r="48" spans="2:17" x14ac:dyDescent="0.3">
      <c r="B48" s="157"/>
      <c r="C48" s="729" t="s">
        <v>58</v>
      </c>
      <c r="D48" s="747" t="s">
        <v>181</v>
      </c>
      <c r="E48" s="731"/>
      <c r="F48" s="732"/>
      <c r="G48" s="733"/>
      <c r="H48" s="734"/>
      <c r="I48" s="735">
        <f>SUM(I49:I50)</f>
        <v>0</v>
      </c>
      <c r="J48" s="735">
        <f t="shared" ref="J48:Q48" si="14">SUM(J49:J50)</f>
        <v>0</v>
      </c>
      <c r="K48" s="735">
        <f t="shared" si="14"/>
        <v>1000</v>
      </c>
      <c r="L48" s="735">
        <f t="shared" si="14"/>
        <v>12500</v>
      </c>
      <c r="M48" s="735">
        <f t="shared" si="14"/>
        <v>0</v>
      </c>
      <c r="N48" s="735">
        <f t="shared" si="14"/>
        <v>0</v>
      </c>
      <c r="O48" s="735">
        <f t="shared" si="14"/>
        <v>0</v>
      </c>
      <c r="P48" s="735">
        <f t="shared" si="14"/>
        <v>0</v>
      </c>
      <c r="Q48" s="735">
        <f t="shared" si="14"/>
        <v>13500</v>
      </c>
    </row>
    <row r="49" spans="2:17" ht="47.25" x14ac:dyDescent="0.3">
      <c r="B49" s="157"/>
      <c r="C49" s="158"/>
      <c r="D49" s="161">
        <v>9.1</v>
      </c>
      <c r="E49" s="127" t="s">
        <v>912</v>
      </c>
      <c r="F49" s="103" t="s">
        <v>180</v>
      </c>
      <c r="G49" s="131" t="s">
        <v>441</v>
      </c>
      <c r="H49" s="160" t="s">
        <v>486</v>
      </c>
      <c r="I49" s="110"/>
      <c r="J49" s="110"/>
      <c r="K49" s="110"/>
      <c r="L49" s="110">
        <v>10000</v>
      </c>
      <c r="M49" s="110"/>
      <c r="N49" s="110"/>
      <c r="O49" s="110"/>
      <c r="P49" s="110"/>
      <c r="Q49" s="110">
        <f t="shared" ref="Q49:Q50" si="15">SUM(I49:P49)</f>
        <v>10000</v>
      </c>
    </row>
    <row r="50" spans="2:17" ht="82.5" customHeight="1" x14ac:dyDescent="0.3">
      <c r="B50" s="168"/>
      <c r="C50" s="158"/>
      <c r="D50" s="161">
        <v>9.1999999999999993</v>
      </c>
      <c r="E50" s="217" t="s">
        <v>446</v>
      </c>
      <c r="F50" s="182">
        <v>1</v>
      </c>
      <c r="G50" s="126" t="s">
        <v>881</v>
      </c>
      <c r="H50" s="126" t="s">
        <v>898</v>
      </c>
      <c r="I50" s="746"/>
      <c r="J50" s="746"/>
      <c r="K50" s="746">
        <v>1000</v>
      </c>
      <c r="L50" s="746">
        <v>2500</v>
      </c>
      <c r="M50" s="110"/>
      <c r="N50" s="110"/>
      <c r="O50" s="110"/>
      <c r="P50" s="110"/>
      <c r="Q50" s="110">
        <f t="shared" si="15"/>
        <v>3500</v>
      </c>
    </row>
    <row r="51" spans="2:17" x14ac:dyDescent="0.3">
      <c r="B51" s="157"/>
      <c r="C51" s="763" t="s">
        <v>2</v>
      </c>
      <c r="D51" s="764"/>
      <c r="E51" s="765"/>
      <c r="F51" s="766"/>
      <c r="G51" s="767"/>
      <c r="H51" s="768"/>
      <c r="I51" s="769">
        <f>SUM(I52+I54+I58)</f>
        <v>0</v>
      </c>
      <c r="J51" s="769">
        <f t="shared" ref="J51:Q51" si="16">SUM(J52+J54+J58)</f>
        <v>5000</v>
      </c>
      <c r="K51" s="769">
        <f t="shared" si="16"/>
        <v>15000</v>
      </c>
      <c r="L51" s="769">
        <f t="shared" si="16"/>
        <v>75000</v>
      </c>
      <c r="M51" s="769">
        <f t="shared" si="16"/>
        <v>0</v>
      </c>
      <c r="N51" s="769">
        <f t="shared" si="16"/>
        <v>0</v>
      </c>
      <c r="O51" s="769">
        <f t="shared" si="16"/>
        <v>0</v>
      </c>
      <c r="P51" s="769">
        <f t="shared" si="16"/>
        <v>0</v>
      </c>
      <c r="Q51" s="769">
        <f t="shared" si="16"/>
        <v>95000</v>
      </c>
    </row>
    <row r="52" spans="2:17" x14ac:dyDescent="0.3">
      <c r="B52" s="157"/>
      <c r="C52" s="729" t="s">
        <v>59</v>
      </c>
      <c r="D52" s="747" t="s">
        <v>32</v>
      </c>
      <c r="E52" s="731"/>
      <c r="F52" s="732"/>
      <c r="G52" s="733"/>
      <c r="H52" s="734"/>
      <c r="I52" s="735">
        <f>SUM(I53:I53)</f>
        <v>0</v>
      </c>
      <c r="J52" s="735">
        <f t="shared" ref="J52:Q52" si="17">SUM(J53:J53)</f>
        <v>0</v>
      </c>
      <c r="K52" s="735">
        <f t="shared" si="17"/>
        <v>5000</v>
      </c>
      <c r="L52" s="735">
        <f t="shared" si="17"/>
        <v>20000</v>
      </c>
      <c r="M52" s="735">
        <f t="shared" si="17"/>
        <v>0</v>
      </c>
      <c r="N52" s="735">
        <f t="shared" si="17"/>
        <v>0</v>
      </c>
      <c r="O52" s="735">
        <f t="shared" si="17"/>
        <v>0</v>
      </c>
      <c r="P52" s="735">
        <f t="shared" si="17"/>
        <v>0</v>
      </c>
      <c r="Q52" s="735">
        <f t="shared" si="17"/>
        <v>25000</v>
      </c>
    </row>
    <row r="53" spans="2:17" ht="47.25" x14ac:dyDescent="0.3">
      <c r="B53" s="157"/>
      <c r="C53" s="158"/>
      <c r="D53" s="161">
        <v>10.1</v>
      </c>
      <c r="E53" s="166" t="s">
        <v>913</v>
      </c>
      <c r="F53" s="103" t="s">
        <v>914</v>
      </c>
      <c r="G53" s="131" t="s">
        <v>441</v>
      </c>
      <c r="H53" s="160" t="s">
        <v>486</v>
      </c>
      <c r="I53" s="110"/>
      <c r="J53" s="110"/>
      <c r="K53" s="110">
        <v>5000</v>
      </c>
      <c r="L53" s="110">
        <v>20000</v>
      </c>
      <c r="M53" s="110"/>
      <c r="N53" s="110"/>
      <c r="O53" s="110"/>
      <c r="P53" s="110"/>
      <c r="Q53" s="110">
        <f>SUM(I53:P53)</f>
        <v>25000</v>
      </c>
    </row>
    <row r="54" spans="2:17" x14ac:dyDescent="0.3">
      <c r="B54" s="157"/>
      <c r="C54" s="729" t="s">
        <v>60</v>
      </c>
      <c r="D54" s="730" t="s">
        <v>16</v>
      </c>
      <c r="E54" s="731"/>
      <c r="F54" s="732"/>
      <c r="G54" s="733"/>
      <c r="H54" s="734"/>
      <c r="I54" s="735">
        <f>SUM(I55:I57)</f>
        <v>0</v>
      </c>
      <c r="J54" s="735">
        <f t="shared" ref="J54:P54" si="18">SUM(J55:J57)</f>
        <v>5000</v>
      </c>
      <c r="K54" s="735">
        <f t="shared" si="18"/>
        <v>10000</v>
      </c>
      <c r="L54" s="735">
        <f t="shared" si="18"/>
        <v>55000</v>
      </c>
      <c r="M54" s="735">
        <f t="shared" si="18"/>
        <v>0</v>
      </c>
      <c r="N54" s="735">
        <f t="shared" si="18"/>
        <v>0</v>
      </c>
      <c r="O54" s="735">
        <f t="shared" si="18"/>
        <v>0</v>
      </c>
      <c r="P54" s="735">
        <f t="shared" si="18"/>
        <v>0</v>
      </c>
      <c r="Q54" s="735">
        <f>SUM(Q55:Q57)</f>
        <v>70000</v>
      </c>
    </row>
    <row r="55" spans="2:17" ht="47.25" x14ac:dyDescent="0.3">
      <c r="B55" s="157"/>
      <c r="C55" s="158"/>
      <c r="D55" s="161">
        <v>11.1</v>
      </c>
      <c r="E55" s="127" t="s">
        <v>915</v>
      </c>
      <c r="F55" s="103" t="s">
        <v>914</v>
      </c>
      <c r="G55" s="131" t="s">
        <v>441</v>
      </c>
      <c r="H55" s="160" t="s">
        <v>486</v>
      </c>
      <c r="I55" s="110"/>
      <c r="J55" s="110"/>
      <c r="K55" s="110">
        <v>5000</v>
      </c>
      <c r="L55" s="110">
        <v>15000</v>
      </c>
      <c r="M55" s="110"/>
      <c r="N55" s="110"/>
      <c r="O55" s="110"/>
      <c r="P55" s="110"/>
      <c r="Q55" s="110">
        <f>SUM(I55:P55)</f>
        <v>20000</v>
      </c>
    </row>
    <row r="56" spans="2:17" ht="47.25" x14ac:dyDescent="0.3">
      <c r="B56" s="157"/>
      <c r="C56" s="739"/>
      <c r="D56" s="740">
        <v>11.2</v>
      </c>
      <c r="E56" s="737" t="s">
        <v>248</v>
      </c>
      <c r="F56" s="103" t="s">
        <v>914</v>
      </c>
      <c r="G56" s="131" t="s">
        <v>441</v>
      </c>
      <c r="H56" s="160" t="s">
        <v>486</v>
      </c>
      <c r="I56" s="110"/>
      <c r="J56" s="110">
        <v>5000</v>
      </c>
      <c r="K56" s="110">
        <v>5000</v>
      </c>
      <c r="L56" s="110">
        <v>20000</v>
      </c>
      <c r="M56" s="110"/>
      <c r="N56" s="110"/>
      <c r="O56" s="110"/>
      <c r="P56" s="110"/>
      <c r="Q56" s="110">
        <f>SUM(I56:P56)</f>
        <v>30000</v>
      </c>
    </row>
    <row r="57" spans="2:17" ht="47.25" x14ac:dyDescent="0.3">
      <c r="B57" s="157"/>
      <c r="C57" s="167"/>
      <c r="D57" s="161">
        <v>11.3</v>
      </c>
      <c r="E57" s="127" t="s">
        <v>447</v>
      </c>
      <c r="F57" s="103" t="s">
        <v>914</v>
      </c>
      <c r="G57" s="131" t="s">
        <v>441</v>
      </c>
      <c r="H57" s="160" t="s">
        <v>486</v>
      </c>
      <c r="I57" s="218"/>
      <c r="J57" s="218"/>
      <c r="K57" s="218"/>
      <c r="L57" s="133">
        <v>20000</v>
      </c>
      <c r="M57" s="218"/>
      <c r="N57" s="218"/>
      <c r="O57" s="218"/>
      <c r="P57" s="218"/>
      <c r="Q57" s="110">
        <f>SUM(I57:P57)</f>
        <v>20000</v>
      </c>
    </row>
    <row r="58" spans="2:17" x14ac:dyDescent="0.3">
      <c r="B58" s="157"/>
      <c r="C58" s="729" t="s">
        <v>61</v>
      </c>
      <c r="D58" s="730" t="s">
        <v>19</v>
      </c>
      <c r="E58" s="731"/>
      <c r="F58" s="732"/>
      <c r="G58" s="733"/>
      <c r="H58" s="734"/>
      <c r="I58" s="735">
        <v>0</v>
      </c>
      <c r="J58" s="735">
        <v>0</v>
      </c>
      <c r="K58" s="735">
        <v>0</v>
      </c>
      <c r="L58" s="735">
        <v>0</v>
      </c>
      <c r="M58" s="735">
        <v>0</v>
      </c>
      <c r="N58" s="735">
        <v>0</v>
      </c>
      <c r="O58" s="735">
        <v>0</v>
      </c>
      <c r="P58" s="735">
        <v>0</v>
      </c>
      <c r="Q58" s="735">
        <v>0</v>
      </c>
    </row>
    <row r="59" spans="2:17" x14ac:dyDescent="0.3">
      <c r="B59" s="157"/>
      <c r="C59" s="770" t="s">
        <v>87</v>
      </c>
      <c r="D59" s="771"/>
      <c r="E59" s="772"/>
      <c r="F59" s="773"/>
      <c r="G59" s="774"/>
      <c r="H59" s="775"/>
      <c r="I59" s="776">
        <f t="shared" ref="I59:Q59" si="19">SUM(I60+I63)</f>
        <v>0</v>
      </c>
      <c r="J59" s="776">
        <f t="shared" si="19"/>
        <v>0</v>
      </c>
      <c r="K59" s="776">
        <f t="shared" si="19"/>
        <v>0</v>
      </c>
      <c r="L59" s="776">
        <f t="shared" si="19"/>
        <v>0</v>
      </c>
      <c r="M59" s="776">
        <f t="shared" si="19"/>
        <v>0</v>
      </c>
      <c r="N59" s="776">
        <f t="shared" si="19"/>
        <v>0</v>
      </c>
      <c r="O59" s="776">
        <f t="shared" si="19"/>
        <v>0</v>
      </c>
      <c r="P59" s="776">
        <f t="shared" si="19"/>
        <v>0</v>
      </c>
      <c r="Q59" s="776">
        <f t="shared" si="19"/>
        <v>0</v>
      </c>
    </row>
    <row r="60" spans="2:17" x14ac:dyDescent="0.3">
      <c r="B60" s="157"/>
      <c r="C60" s="729" t="s">
        <v>62</v>
      </c>
      <c r="D60" s="747" t="s">
        <v>90</v>
      </c>
      <c r="E60" s="731"/>
      <c r="F60" s="732"/>
      <c r="G60" s="733"/>
      <c r="H60" s="734"/>
      <c r="I60" s="735">
        <f t="shared" ref="I60:P60" si="20">SUM(I61)</f>
        <v>0</v>
      </c>
      <c r="J60" s="735">
        <f t="shared" si="20"/>
        <v>0</v>
      </c>
      <c r="K60" s="735">
        <f t="shared" si="20"/>
        <v>0</v>
      </c>
      <c r="L60" s="735">
        <f t="shared" si="20"/>
        <v>0</v>
      </c>
      <c r="M60" s="735">
        <f t="shared" si="20"/>
        <v>0</v>
      </c>
      <c r="N60" s="735">
        <f t="shared" si="20"/>
        <v>0</v>
      </c>
      <c r="O60" s="735">
        <f t="shared" si="20"/>
        <v>0</v>
      </c>
      <c r="P60" s="735">
        <f t="shared" si="20"/>
        <v>0</v>
      </c>
      <c r="Q60" s="735">
        <f>SUM(Q61:Q62)</f>
        <v>0</v>
      </c>
    </row>
    <row r="61" spans="2:17" hidden="1" x14ac:dyDescent="0.3">
      <c r="B61" s="157"/>
      <c r="C61" s="739"/>
      <c r="D61" s="161">
        <v>13.1</v>
      </c>
      <c r="E61" s="166"/>
      <c r="F61" s="103"/>
      <c r="G61" s="179"/>
      <c r="H61" s="180"/>
      <c r="I61" s="110"/>
      <c r="J61" s="110"/>
      <c r="K61" s="110"/>
      <c r="L61" s="110"/>
      <c r="M61" s="110"/>
      <c r="N61" s="110"/>
      <c r="O61" s="110"/>
      <c r="P61" s="110"/>
      <c r="Q61" s="110">
        <f>SUM(I61:P61)</f>
        <v>0</v>
      </c>
    </row>
    <row r="62" spans="2:17" hidden="1" x14ac:dyDescent="0.3">
      <c r="B62" s="157"/>
      <c r="C62" s="739"/>
      <c r="D62" s="161">
        <v>13.2</v>
      </c>
      <c r="E62" s="166"/>
      <c r="F62" s="103"/>
      <c r="G62" s="179"/>
      <c r="H62" s="180"/>
      <c r="I62" s="110"/>
      <c r="J62" s="110"/>
      <c r="K62" s="110"/>
      <c r="L62" s="110"/>
      <c r="M62" s="110"/>
      <c r="N62" s="110"/>
      <c r="O62" s="110"/>
      <c r="P62" s="110"/>
      <c r="Q62" s="110">
        <f>SUM(I62:P62)</f>
        <v>0</v>
      </c>
    </row>
    <row r="63" spans="2:17" x14ac:dyDescent="0.3">
      <c r="B63" s="157"/>
      <c r="C63" s="729" t="s">
        <v>63</v>
      </c>
      <c r="D63" s="747" t="s">
        <v>184</v>
      </c>
      <c r="E63" s="731"/>
      <c r="F63" s="732"/>
      <c r="G63" s="733"/>
      <c r="H63" s="734"/>
      <c r="I63" s="735">
        <f t="shared" ref="I63:Q63" si="21">SUM(I64:I65)</f>
        <v>0</v>
      </c>
      <c r="J63" s="735">
        <f t="shared" si="21"/>
        <v>0</v>
      </c>
      <c r="K63" s="735">
        <f t="shared" si="21"/>
        <v>0</v>
      </c>
      <c r="L63" s="735">
        <f t="shared" si="21"/>
        <v>0</v>
      </c>
      <c r="M63" s="735">
        <f t="shared" si="21"/>
        <v>0</v>
      </c>
      <c r="N63" s="735">
        <f t="shared" si="21"/>
        <v>0</v>
      </c>
      <c r="O63" s="735">
        <f t="shared" si="21"/>
        <v>0</v>
      </c>
      <c r="P63" s="735">
        <f t="shared" si="21"/>
        <v>0</v>
      </c>
      <c r="Q63" s="735">
        <f t="shared" si="21"/>
        <v>0</v>
      </c>
    </row>
    <row r="64" spans="2:17" hidden="1" x14ac:dyDescent="0.3">
      <c r="B64" s="157"/>
      <c r="C64" s="158"/>
      <c r="D64" s="161">
        <v>14.1</v>
      </c>
      <c r="E64" s="127"/>
      <c r="F64" s="103"/>
      <c r="G64" s="131"/>
      <c r="H64" s="180"/>
      <c r="I64" s="110"/>
      <c r="J64" s="110"/>
      <c r="K64" s="110"/>
      <c r="L64" s="110"/>
      <c r="M64" s="110"/>
      <c r="N64" s="110"/>
      <c r="O64" s="110"/>
      <c r="P64" s="110"/>
      <c r="Q64" s="110">
        <f>SUM(I64:P64)</f>
        <v>0</v>
      </c>
    </row>
    <row r="65" spans="2:17" hidden="1" x14ac:dyDescent="0.3">
      <c r="B65" s="157"/>
      <c r="C65" s="158"/>
      <c r="D65" s="161">
        <v>14.2</v>
      </c>
      <c r="E65" s="127"/>
      <c r="F65" s="103"/>
      <c r="G65" s="131"/>
      <c r="H65" s="180"/>
      <c r="I65" s="110"/>
      <c r="J65" s="110"/>
      <c r="K65" s="110"/>
      <c r="L65" s="110"/>
      <c r="M65" s="110"/>
      <c r="N65" s="110"/>
      <c r="O65" s="110"/>
      <c r="P65" s="110"/>
      <c r="Q65" s="110">
        <f>SUM(I65:P65)</f>
        <v>0</v>
      </c>
    </row>
    <row r="66" spans="2:17" x14ac:dyDescent="0.3">
      <c r="B66" s="157"/>
      <c r="C66" s="770" t="s">
        <v>86</v>
      </c>
      <c r="D66" s="771"/>
      <c r="E66" s="772"/>
      <c r="F66" s="773"/>
      <c r="G66" s="774"/>
      <c r="H66" s="775"/>
      <c r="I66" s="776">
        <f>SUM(I67)</f>
        <v>0</v>
      </c>
      <c r="J66" s="776">
        <f t="shared" ref="J66:Q66" si="22">SUM(J67)</f>
        <v>0</v>
      </c>
      <c r="K66" s="776">
        <f t="shared" si="22"/>
        <v>0</v>
      </c>
      <c r="L66" s="776">
        <f t="shared" si="22"/>
        <v>25000</v>
      </c>
      <c r="M66" s="776">
        <f t="shared" si="22"/>
        <v>0</v>
      </c>
      <c r="N66" s="776">
        <f t="shared" si="22"/>
        <v>0</v>
      </c>
      <c r="O66" s="776">
        <f t="shared" si="22"/>
        <v>0</v>
      </c>
      <c r="P66" s="776">
        <f t="shared" si="22"/>
        <v>0</v>
      </c>
      <c r="Q66" s="776">
        <f t="shared" si="22"/>
        <v>25000</v>
      </c>
    </row>
    <row r="67" spans="2:17" x14ac:dyDescent="0.3">
      <c r="B67" s="157"/>
      <c r="C67" s="729" t="s">
        <v>64</v>
      </c>
      <c r="D67" s="747" t="s">
        <v>185</v>
      </c>
      <c r="E67" s="731"/>
      <c r="F67" s="732"/>
      <c r="G67" s="733"/>
      <c r="H67" s="734"/>
      <c r="I67" s="735">
        <f>SUM(I68:I69)</f>
        <v>0</v>
      </c>
      <c r="J67" s="735">
        <f t="shared" ref="J67:Q67" si="23">SUM(J68:J69)</f>
        <v>0</v>
      </c>
      <c r="K67" s="735">
        <f t="shared" si="23"/>
        <v>0</v>
      </c>
      <c r="L67" s="735">
        <f t="shared" si="23"/>
        <v>25000</v>
      </c>
      <c r="M67" s="735">
        <f t="shared" si="23"/>
        <v>0</v>
      </c>
      <c r="N67" s="735">
        <f t="shared" si="23"/>
        <v>0</v>
      </c>
      <c r="O67" s="735">
        <f t="shared" si="23"/>
        <v>0</v>
      </c>
      <c r="P67" s="735">
        <f t="shared" si="23"/>
        <v>0</v>
      </c>
      <c r="Q67" s="735">
        <f t="shared" si="23"/>
        <v>25000</v>
      </c>
    </row>
    <row r="68" spans="2:17" ht="47.25" x14ac:dyDescent="0.3">
      <c r="B68" s="157"/>
      <c r="C68" s="158"/>
      <c r="D68" s="161">
        <v>15.1</v>
      </c>
      <c r="E68" s="127" t="s">
        <v>916</v>
      </c>
      <c r="F68" s="103" t="s">
        <v>48</v>
      </c>
      <c r="G68" s="131" t="s">
        <v>441</v>
      </c>
      <c r="H68" s="160" t="s">
        <v>486</v>
      </c>
      <c r="I68" s="110"/>
      <c r="J68" s="110"/>
      <c r="K68" s="110"/>
      <c r="L68" s="110">
        <v>20000</v>
      </c>
      <c r="M68" s="110"/>
      <c r="N68" s="110"/>
      <c r="O68" s="110"/>
      <c r="P68" s="110"/>
      <c r="Q68" s="110">
        <f>SUM(I68:P68)</f>
        <v>20000</v>
      </c>
    </row>
    <row r="69" spans="2:17" ht="47.25" x14ac:dyDescent="0.3">
      <c r="B69" s="168"/>
      <c r="C69" s="739"/>
      <c r="D69" s="161">
        <v>15.2</v>
      </c>
      <c r="E69" s="127" t="s">
        <v>917</v>
      </c>
      <c r="F69" s="103" t="s">
        <v>901</v>
      </c>
      <c r="G69" s="131" t="s">
        <v>878</v>
      </c>
      <c r="H69" s="160" t="s">
        <v>486</v>
      </c>
      <c r="I69" s="110"/>
      <c r="J69" s="110"/>
      <c r="K69" s="110"/>
      <c r="L69" s="110">
        <v>5000</v>
      </c>
      <c r="M69" s="110"/>
      <c r="N69" s="110"/>
      <c r="O69" s="110"/>
      <c r="P69" s="110"/>
      <c r="Q69" s="110">
        <f>SUM(I69:P69)</f>
        <v>5000</v>
      </c>
    </row>
    <row r="70" spans="2:17" x14ac:dyDescent="0.3">
      <c r="B70" s="157"/>
      <c r="C70" s="763" t="s">
        <v>4</v>
      </c>
      <c r="D70" s="764"/>
      <c r="E70" s="765"/>
      <c r="F70" s="766"/>
      <c r="G70" s="767"/>
      <c r="H70" s="768"/>
      <c r="I70" s="769">
        <f>SUM(I71+I74+I82+I89)</f>
        <v>0</v>
      </c>
      <c r="J70" s="769">
        <f t="shared" ref="J70:Q70" si="24">SUM(J71+J74+J82+J89)</f>
        <v>0</v>
      </c>
      <c r="K70" s="769">
        <f t="shared" si="24"/>
        <v>36800</v>
      </c>
      <c r="L70" s="769">
        <f t="shared" si="24"/>
        <v>899887</v>
      </c>
      <c r="M70" s="769">
        <f t="shared" si="24"/>
        <v>0</v>
      </c>
      <c r="N70" s="769">
        <f t="shared" si="24"/>
        <v>133913</v>
      </c>
      <c r="O70" s="769">
        <f t="shared" si="24"/>
        <v>0</v>
      </c>
      <c r="P70" s="769">
        <f t="shared" si="24"/>
        <v>0</v>
      </c>
      <c r="Q70" s="769">
        <f t="shared" si="24"/>
        <v>1070600</v>
      </c>
    </row>
    <row r="71" spans="2:17" x14ac:dyDescent="0.3">
      <c r="B71" s="157"/>
      <c r="C71" s="729" t="s">
        <v>65</v>
      </c>
      <c r="D71" s="747" t="s">
        <v>91</v>
      </c>
      <c r="E71" s="731"/>
      <c r="F71" s="732"/>
      <c r="G71" s="733"/>
      <c r="H71" s="734"/>
      <c r="I71" s="735">
        <f>SUM(I72:I73)</f>
        <v>0</v>
      </c>
      <c r="J71" s="735">
        <f t="shared" ref="J71:Q71" si="25">SUM(J72:J73)</f>
        <v>0</v>
      </c>
      <c r="K71" s="735">
        <f t="shared" si="25"/>
        <v>0</v>
      </c>
      <c r="L71" s="735">
        <f t="shared" si="25"/>
        <v>50000</v>
      </c>
      <c r="M71" s="735">
        <f t="shared" si="25"/>
        <v>0</v>
      </c>
      <c r="N71" s="735">
        <f t="shared" si="25"/>
        <v>0</v>
      </c>
      <c r="O71" s="735">
        <f t="shared" si="25"/>
        <v>0</v>
      </c>
      <c r="P71" s="735">
        <f t="shared" si="25"/>
        <v>0</v>
      </c>
      <c r="Q71" s="735">
        <f t="shared" si="25"/>
        <v>50000</v>
      </c>
    </row>
    <row r="72" spans="2:17" ht="63" x14ac:dyDescent="0.3">
      <c r="B72" s="157"/>
      <c r="C72" s="167"/>
      <c r="D72" s="161">
        <v>16.100000000000001</v>
      </c>
      <c r="E72" s="127" t="s">
        <v>918</v>
      </c>
      <c r="F72" s="103">
        <v>8</v>
      </c>
      <c r="G72" s="131" t="s">
        <v>441</v>
      </c>
      <c r="H72" s="160" t="s">
        <v>486</v>
      </c>
      <c r="I72" s="218"/>
      <c r="J72" s="218"/>
      <c r="K72" s="218"/>
      <c r="L72" s="218">
        <v>20000</v>
      </c>
      <c r="M72" s="218"/>
      <c r="N72" s="218"/>
      <c r="O72" s="218"/>
      <c r="P72" s="218"/>
      <c r="Q72" s="110">
        <f>SUM(I72:P72)</f>
        <v>20000</v>
      </c>
    </row>
    <row r="73" spans="2:17" ht="78.75" x14ac:dyDescent="0.3">
      <c r="B73" s="157"/>
      <c r="C73" s="158"/>
      <c r="D73" s="161">
        <v>16.2</v>
      </c>
      <c r="E73" s="46" t="s">
        <v>919</v>
      </c>
      <c r="F73" s="103">
        <v>8</v>
      </c>
      <c r="G73" s="131" t="s">
        <v>879</v>
      </c>
      <c r="H73" s="160" t="s">
        <v>486</v>
      </c>
      <c r="I73" s="110"/>
      <c r="J73" s="110"/>
      <c r="K73" s="110"/>
      <c r="L73" s="110">
        <v>30000</v>
      </c>
      <c r="M73" s="110"/>
      <c r="N73" s="110"/>
      <c r="O73" s="110"/>
      <c r="P73" s="110"/>
      <c r="Q73" s="110">
        <f>SUM(I73:P73)</f>
        <v>30000</v>
      </c>
    </row>
    <row r="74" spans="2:17" x14ac:dyDescent="0.3">
      <c r="B74" s="157"/>
      <c r="C74" s="729" t="s">
        <v>66</v>
      </c>
      <c r="D74" s="747" t="s">
        <v>5</v>
      </c>
      <c r="E74" s="731"/>
      <c r="F74" s="732"/>
      <c r="G74" s="733"/>
      <c r="H74" s="734"/>
      <c r="I74" s="735">
        <f>SUM(I75:I81)</f>
        <v>0</v>
      </c>
      <c r="J74" s="735">
        <f t="shared" ref="J74:Q74" si="26">SUM(J75:J81)</f>
        <v>0</v>
      </c>
      <c r="K74" s="735">
        <f t="shared" si="26"/>
        <v>5000</v>
      </c>
      <c r="L74" s="735">
        <f t="shared" si="26"/>
        <v>556587</v>
      </c>
      <c r="M74" s="735">
        <f t="shared" si="26"/>
        <v>0</v>
      </c>
      <c r="N74" s="735">
        <f t="shared" si="26"/>
        <v>133913</v>
      </c>
      <c r="O74" s="735">
        <f t="shared" si="26"/>
        <v>0</v>
      </c>
      <c r="P74" s="735">
        <f t="shared" si="26"/>
        <v>0</v>
      </c>
      <c r="Q74" s="735">
        <f t="shared" si="26"/>
        <v>695500</v>
      </c>
    </row>
    <row r="75" spans="2:17" ht="47.25" x14ac:dyDescent="0.3">
      <c r="B75" s="157"/>
      <c r="C75" s="158"/>
      <c r="D75" s="161">
        <v>17.100000000000001</v>
      </c>
      <c r="E75" s="777" t="s">
        <v>68</v>
      </c>
      <c r="F75" s="103" t="s">
        <v>353</v>
      </c>
      <c r="G75" s="131" t="s">
        <v>441</v>
      </c>
      <c r="H75" s="160" t="s">
        <v>486</v>
      </c>
      <c r="I75" s="110"/>
      <c r="J75" s="110"/>
      <c r="K75" s="110"/>
      <c r="L75" s="110">
        <v>176887</v>
      </c>
      <c r="M75" s="110"/>
      <c r="N75" s="110"/>
      <c r="O75" s="110"/>
      <c r="P75" s="110"/>
      <c r="Q75" s="110">
        <f t="shared" ref="Q75:Q81" si="27">SUM(I75:P75)</f>
        <v>176887</v>
      </c>
    </row>
    <row r="76" spans="2:17" ht="47.25" x14ac:dyDescent="0.3">
      <c r="B76" s="157"/>
      <c r="C76" s="158"/>
      <c r="D76" s="161">
        <v>17.2</v>
      </c>
      <c r="E76" s="778" t="s">
        <v>920</v>
      </c>
      <c r="F76" s="103" t="s">
        <v>353</v>
      </c>
      <c r="G76" s="131" t="s">
        <v>441</v>
      </c>
      <c r="H76" s="160" t="s">
        <v>486</v>
      </c>
      <c r="I76" s="110"/>
      <c r="J76" s="110"/>
      <c r="K76" s="110"/>
      <c r="L76" s="110">
        <v>150000</v>
      </c>
      <c r="M76" s="110"/>
      <c r="N76" s="110"/>
      <c r="O76" s="110"/>
      <c r="P76" s="110"/>
      <c r="Q76" s="110">
        <f t="shared" si="27"/>
        <v>150000</v>
      </c>
    </row>
    <row r="77" spans="2:17" ht="47.25" x14ac:dyDescent="0.3">
      <c r="B77" s="157"/>
      <c r="C77" s="158"/>
      <c r="D77" s="161">
        <v>17.3</v>
      </c>
      <c r="E77" s="127" t="s">
        <v>250</v>
      </c>
      <c r="F77" s="103" t="s">
        <v>353</v>
      </c>
      <c r="G77" s="131" t="s">
        <v>441</v>
      </c>
      <c r="H77" s="160" t="s">
        <v>486</v>
      </c>
      <c r="I77" s="110"/>
      <c r="J77" s="110"/>
      <c r="K77" s="110"/>
      <c r="L77" s="110"/>
      <c r="M77" s="110"/>
      <c r="N77" s="110">
        <v>133913</v>
      </c>
      <c r="O77" s="110"/>
      <c r="P77" s="110"/>
      <c r="Q77" s="110">
        <f t="shared" si="27"/>
        <v>133913</v>
      </c>
    </row>
    <row r="78" spans="2:17" ht="47.25" x14ac:dyDescent="0.3">
      <c r="B78" s="157"/>
      <c r="C78" s="158"/>
      <c r="D78" s="161">
        <v>17.399999999999999</v>
      </c>
      <c r="E78" s="748" t="s">
        <v>921</v>
      </c>
      <c r="F78" s="103" t="s">
        <v>353</v>
      </c>
      <c r="G78" s="131" t="s">
        <v>879</v>
      </c>
      <c r="H78" s="160" t="s">
        <v>486</v>
      </c>
      <c r="I78" s="110"/>
      <c r="J78" s="110"/>
      <c r="K78" s="110"/>
      <c r="L78" s="110">
        <v>35000</v>
      </c>
      <c r="M78" s="110"/>
      <c r="N78" s="110"/>
      <c r="O78" s="110"/>
      <c r="P78" s="110"/>
      <c r="Q78" s="110">
        <f t="shared" si="27"/>
        <v>35000</v>
      </c>
    </row>
    <row r="79" spans="2:17" ht="31.5" x14ac:dyDescent="0.3">
      <c r="B79" s="168"/>
      <c r="C79" s="158"/>
      <c r="D79" s="161">
        <v>17.5</v>
      </c>
      <c r="E79" s="127" t="s">
        <v>922</v>
      </c>
      <c r="F79" s="103" t="s">
        <v>353</v>
      </c>
      <c r="G79" s="131" t="s">
        <v>442</v>
      </c>
      <c r="H79" s="160" t="s">
        <v>486</v>
      </c>
      <c r="I79" s="110"/>
      <c r="J79" s="110"/>
      <c r="K79" s="110"/>
      <c r="L79" s="110">
        <v>44700</v>
      </c>
      <c r="M79" s="110"/>
      <c r="N79" s="110"/>
      <c r="O79" s="110"/>
      <c r="P79" s="110"/>
      <c r="Q79" s="110">
        <f>SUM(I79:P79)</f>
        <v>44700</v>
      </c>
    </row>
    <row r="80" spans="2:17" ht="63" x14ac:dyDescent="0.3">
      <c r="B80" s="157"/>
      <c r="C80" s="739"/>
      <c r="D80" s="740">
        <v>17.600000000000001</v>
      </c>
      <c r="E80" s="779" t="s">
        <v>923</v>
      </c>
      <c r="F80" s="741" t="s">
        <v>353</v>
      </c>
      <c r="G80" s="780" t="s">
        <v>881</v>
      </c>
      <c r="H80" s="780" t="s">
        <v>924</v>
      </c>
      <c r="I80" s="781"/>
      <c r="J80" s="781"/>
      <c r="K80" s="781"/>
      <c r="L80" s="781">
        <v>60000</v>
      </c>
      <c r="M80" s="744"/>
      <c r="N80" s="744"/>
      <c r="O80" s="744"/>
      <c r="P80" s="744"/>
      <c r="Q80" s="744">
        <f t="shared" si="27"/>
        <v>60000</v>
      </c>
    </row>
    <row r="81" spans="1:17" ht="47.25" x14ac:dyDescent="0.3">
      <c r="B81" s="157"/>
      <c r="C81" s="158"/>
      <c r="D81" s="161">
        <v>17.7</v>
      </c>
      <c r="E81" s="217" t="s">
        <v>925</v>
      </c>
      <c r="F81" s="103" t="s">
        <v>353</v>
      </c>
      <c r="G81" s="126" t="s">
        <v>443</v>
      </c>
      <c r="H81" s="160" t="s">
        <v>486</v>
      </c>
      <c r="I81" s="746"/>
      <c r="J81" s="746"/>
      <c r="K81" s="746">
        <v>5000</v>
      </c>
      <c r="L81" s="746">
        <v>90000</v>
      </c>
      <c r="M81" s="110"/>
      <c r="N81" s="110"/>
      <c r="O81" s="110"/>
      <c r="P81" s="110"/>
      <c r="Q81" s="110">
        <f t="shared" si="27"/>
        <v>95000</v>
      </c>
    </row>
    <row r="82" spans="1:17" x14ac:dyDescent="0.3">
      <c r="B82" s="157"/>
      <c r="C82" s="729" t="s">
        <v>167</v>
      </c>
      <c r="D82" s="747" t="s">
        <v>0</v>
      </c>
      <c r="E82" s="731"/>
      <c r="F82" s="732"/>
      <c r="G82" s="733"/>
      <c r="H82" s="734"/>
      <c r="I82" s="735">
        <f>SUM(I83:I88)</f>
        <v>0</v>
      </c>
      <c r="J82" s="735">
        <f t="shared" ref="J82:Q82" si="28">SUM(J83:J88)</f>
        <v>0</v>
      </c>
      <c r="K82" s="735">
        <f t="shared" si="28"/>
        <v>24300</v>
      </c>
      <c r="L82" s="735">
        <f t="shared" si="28"/>
        <v>240800</v>
      </c>
      <c r="M82" s="735">
        <f t="shared" si="28"/>
        <v>0</v>
      </c>
      <c r="N82" s="735">
        <f t="shared" si="28"/>
        <v>0</v>
      </c>
      <c r="O82" s="735">
        <f t="shared" si="28"/>
        <v>0</v>
      </c>
      <c r="P82" s="735">
        <f t="shared" si="28"/>
        <v>0</v>
      </c>
      <c r="Q82" s="735">
        <f t="shared" si="28"/>
        <v>265100</v>
      </c>
    </row>
    <row r="83" spans="1:17" ht="47.25" x14ac:dyDescent="0.3">
      <c r="B83" s="157"/>
      <c r="C83" s="158"/>
      <c r="D83" s="161">
        <v>18.100000000000001</v>
      </c>
      <c r="E83" s="777" t="s">
        <v>251</v>
      </c>
      <c r="F83" s="103" t="s">
        <v>353</v>
      </c>
      <c r="G83" s="131" t="s">
        <v>878</v>
      </c>
      <c r="H83" s="160" t="s">
        <v>486</v>
      </c>
      <c r="I83" s="110"/>
      <c r="J83" s="110"/>
      <c r="K83" s="110"/>
      <c r="L83" s="110">
        <v>52700</v>
      </c>
      <c r="M83" s="110"/>
      <c r="N83" s="110"/>
      <c r="O83" s="110"/>
      <c r="P83" s="110"/>
      <c r="Q83" s="110">
        <f t="shared" ref="Q83:Q88" si="29">SUM(I83:P83)</f>
        <v>52700</v>
      </c>
    </row>
    <row r="84" spans="1:17" ht="63" x14ac:dyDescent="0.3">
      <c r="B84" s="157"/>
      <c r="C84" s="158"/>
      <c r="D84" s="161">
        <v>18.2</v>
      </c>
      <c r="E84" s="127" t="s">
        <v>926</v>
      </c>
      <c r="F84" s="103" t="s">
        <v>353</v>
      </c>
      <c r="G84" s="131" t="s">
        <v>444</v>
      </c>
      <c r="H84" s="160" t="s">
        <v>486</v>
      </c>
      <c r="I84" s="110"/>
      <c r="J84" s="110"/>
      <c r="K84" s="110">
        <v>5000</v>
      </c>
      <c r="L84" s="110">
        <v>22200</v>
      </c>
      <c r="M84" s="110"/>
      <c r="N84" s="110"/>
      <c r="O84" s="110"/>
      <c r="P84" s="110"/>
      <c r="Q84" s="110">
        <f t="shared" si="29"/>
        <v>27200</v>
      </c>
    </row>
    <row r="85" spans="1:17" ht="32.25" x14ac:dyDescent="0.3">
      <c r="B85" s="157"/>
      <c r="C85" s="158"/>
      <c r="D85" s="161">
        <v>18.3</v>
      </c>
      <c r="E85" s="782" t="s">
        <v>927</v>
      </c>
      <c r="F85" s="103" t="s">
        <v>353</v>
      </c>
      <c r="G85" s="131" t="s">
        <v>903</v>
      </c>
      <c r="H85" s="160" t="s">
        <v>486</v>
      </c>
      <c r="I85" s="110"/>
      <c r="J85" s="110"/>
      <c r="K85" s="110"/>
      <c r="L85" s="110">
        <v>108100</v>
      </c>
      <c r="M85" s="110"/>
      <c r="N85" s="110"/>
      <c r="O85" s="110"/>
      <c r="P85" s="110"/>
      <c r="Q85" s="110">
        <f t="shared" si="29"/>
        <v>108100</v>
      </c>
    </row>
    <row r="86" spans="1:17" ht="31.5" x14ac:dyDescent="0.3">
      <c r="B86" s="157"/>
      <c r="C86" s="158"/>
      <c r="D86" s="161">
        <v>18.399999999999999</v>
      </c>
      <c r="E86" s="127" t="s">
        <v>928</v>
      </c>
      <c r="F86" s="103" t="s">
        <v>353</v>
      </c>
      <c r="G86" s="131" t="s">
        <v>442</v>
      </c>
      <c r="H86" s="160" t="s">
        <v>486</v>
      </c>
      <c r="I86" s="110"/>
      <c r="J86" s="110"/>
      <c r="K86" s="110">
        <v>15000</v>
      </c>
      <c r="L86" s="110">
        <v>27800</v>
      </c>
      <c r="M86" s="110"/>
      <c r="N86" s="110"/>
      <c r="O86" s="110"/>
      <c r="P86" s="110"/>
      <c r="Q86" s="110">
        <f t="shared" si="29"/>
        <v>42800</v>
      </c>
    </row>
    <row r="87" spans="1:17" ht="63" x14ac:dyDescent="0.3">
      <c r="B87" s="157"/>
      <c r="C87" s="158"/>
      <c r="D87" s="161">
        <v>18.5</v>
      </c>
      <c r="E87" s="217" t="s">
        <v>929</v>
      </c>
      <c r="F87" s="103" t="s">
        <v>353</v>
      </c>
      <c r="G87" s="126" t="s">
        <v>443</v>
      </c>
      <c r="H87" s="160" t="s">
        <v>486</v>
      </c>
      <c r="I87" s="746"/>
      <c r="J87" s="746"/>
      <c r="K87" s="746">
        <v>4300</v>
      </c>
      <c r="L87" s="746">
        <v>10000</v>
      </c>
      <c r="M87" s="110"/>
      <c r="N87" s="110"/>
      <c r="O87" s="110"/>
      <c r="P87" s="110"/>
      <c r="Q87" s="110">
        <f t="shared" si="29"/>
        <v>14300</v>
      </c>
    </row>
    <row r="88" spans="1:17" ht="69.75" customHeight="1" x14ac:dyDescent="0.3">
      <c r="B88" s="168"/>
      <c r="C88" s="158"/>
      <c r="D88" s="161">
        <v>18.600000000000001</v>
      </c>
      <c r="E88" s="127" t="s">
        <v>252</v>
      </c>
      <c r="F88" s="103" t="s">
        <v>353</v>
      </c>
      <c r="G88" s="131" t="s">
        <v>441</v>
      </c>
      <c r="H88" s="160" t="s">
        <v>486</v>
      </c>
      <c r="I88" s="110"/>
      <c r="J88" s="110"/>
      <c r="K88" s="110"/>
      <c r="L88" s="110">
        <v>20000</v>
      </c>
      <c r="M88" s="110"/>
      <c r="N88" s="110"/>
      <c r="O88" s="110"/>
      <c r="P88" s="110"/>
      <c r="Q88" s="110">
        <f t="shared" si="29"/>
        <v>20000</v>
      </c>
    </row>
    <row r="89" spans="1:17" x14ac:dyDescent="0.3">
      <c r="B89" s="157"/>
      <c r="C89" s="749" t="s">
        <v>187</v>
      </c>
      <c r="D89" s="750" t="s">
        <v>17</v>
      </c>
      <c r="E89" s="751"/>
      <c r="F89" s="752"/>
      <c r="G89" s="753"/>
      <c r="H89" s="754"/>
      <c r="I89" s="755">
        <f>SUM(I90:I119)</f>
        <v>0</v>
      </c>
      <c r="J89" s="755">
        <f>SUM(J90:J95)</f>
        <v>0</v>
      </c>
      <c r="K89" s="755">
        <f t="shared" ref="K89:Q89" si="30">SUM(K90:K95)</f>
        <v>7500</v>
      </c>
      <c r="L89" s="755">
        <f t="shared" si="30"/>
        <v>52500</v>
      </c>
      <c r="M89" s="755">
        <f t="shared" si="30"/>
        <v>0</v>
      </c>
      <c r="N89" s="755">
        <f t="shared" si="30"/>
        <v>0</v>
      </c>
      <c r="O89" s="755">
        <f t="shared" si="30"/>
        <v>0</v>
      </c>
      <c r="P89" s="755">
        <f t="shared" si="30"/>
        <v>0</v>
      </c>
      <c r="Q89" s="755">
        <f t="shared" si="30"/>
        <v>60000</v>
      </c>
    </row>
    <row r="90" spans="1:17" ht="78.75" x14ac:dyDescent="0.3">
      <c r="B90" s="157"/>
      <c r="C90" s="158"/>
      <c r="D90" s="161">
        <v>19.100000000000001</v>
      </c>
      <c r="E90" s="127" t="s">
        <v>930</v>
      </c>
      <c r="F90" s="103" t="s">
        <v>353</v>
      </c>
      <c r="G90" s="131" t="s">
        <v>441</v>
      </c>
      <c r="H90" s="160" t="s">
        <v>486</v>
      </c>
      <c r="I90" s="110"/>
      <c r="J90" s="110"/>
      <c r="K90" s="110"/>
      <c r="L90" s="110">
        <v>20000</v>
      </c>
      <c r="M90" s="110"/>
      <c r="N90" s="110"/>
      <c r="O90" s="110"/>
      <c r="P90" s="110"/>
      <c r="Q90" s="110">
        <f t="shared" ref="Q90:Q94" si="31">SUM(I90:P90)</f>
        <v>20000</v>
      </c>
    </row>
    <row r="91" spans="1:17" ht="50.25" customHeight="1" x14ac:dyDescent="0.3">
      <c r="B91" s="157"/>
      <c r="C91" s="158"/>
      <c r="D91" s="161">
        <v>19.2</v>
      </c>
      <c r="E91" s="127" t="s">
        <v>931</v>
      </c>
      <c r="F91" s="103" t="s">
        <v>353</v>
      </c>
      <c r="G91" s="131" t="s">
        <v>444</v>
      </c>
      <c r="H91" s="160" t="s">
        <v>486</v>
      </c>
      <c r="I91" s="110"/>
      <c r="J91" s="110"/>
      <c r="K91" s="110"/>
      <c r="L91" s="110">
        <v>10000</v>
      </c>
      <c r="M91" s="110"/>
      <c r="N91" s="110"/>
      <c r="O91" s="110"/>
      <c r="P91" s="110"/>
      <c r="Q91" s="110">
        <f t="shared" si="31"/>
        <v>10000</v>
      </c>
    </row>
    <row r="92" spans="1:17" ht="48" customHeight="1" x14ac:dyDescent="0.3">
      <c r="B92" s="157"/>
      <c r="C92" s="158"/>
      <c r="D92" s="161">
        <v>19.3</v>
      </c>
      <c r="E92" s="778" t="s">
        <v>932</v>
      </c>
      <c r="F92" s="103" t="s">
        <v>353</v>
      </c>
      <c r="G92" s="131" t="s">
        <v>903</v>
      </c>
      <c r="H92" s="164" t="s">
        <v>933</v>
      </c>
      <c r="I92" s="110"/>
      <c r="J92" s="110"/>
      <c r="K92" s="110"/>
      <c r="L92" s="110">
        <v>10000</v>
      </c>
      <c r="M92" s="110"/>
      <c r="N92" s="110"/>
      <c r="O92" s="110"/>
      <c r="P92" s="110"/>
      <c r="Q92" s="110">
        <f t="shared" si="31"/>
        <v>10000</v>
      </c>
    </row>
    <row r="93" spans="1:17" ht="46.5" customHeight="1" x14ac:dyDescent="0.3">
      <c r="B93" s="157"/>
      <c r="C93" s="158"/>
      <c r="D93" s="161">
        <v>19.399999999999999</v>
      </c>
      <c r="E93" s="127" t="s">
        <v>934</v>
      </c>
      <c r="F93" s="103" t="s">
        <v>353</v>
      </c>
      <c r="G93" s="131" t="s">
        <v>442</v>
      </c>
      <c r="H93" s="177" t="s">
        <v>935</v>
      </c>
      <c r="I93" s="110"/>
      <c r="J93" s="110"/>
      <c r="K93" s="110">
        <v>5000</v>
      </c>
      <c r="L93" s="110">
        <v>5000</v>
      </c>
      <c r="M93" s="110"/>
      <c r="N93" s="110"/>
      <c r="O93" s="110"/>
      <c r="P93" s="110"/>
      <c r="Q93" s="110">
        <f t="shared" si="31"/>
        <v>10000</v>
      </c>
    </row>
    <row r="94" spans="1:17" ht="48" customHeight="1" x14ac:dyDescent="0.3">
      <c r="B94" s="157"/>
      <c r="C94" s="158"/>
      <c r="D94" s="161">
        <v>19.5</v>
      </c>
      <c r="E94" s="127" t="s">
        <v>936</v>
      </c>
      <c r="F94" s="103" t="s">
        <v>353</v>
      </c>
      <c r="G94" s="131" t="s">
        <v>878</v>
      </c>
      <c r="H94" s="160" t="s">
        <v>486</v>
      </c>
      <c r="I94" s="110"/>
      <c r="J94" s="110"/>
      <c r="K94" s="110"/>
      <c r="L94" s="110">
        <v>5000</v>
      </c>
      <c r="M94" s="110"/>
      <c r="N94" s="110"/>
      <c r="O94" s="110"/>
      <c r="P94" s="110"/>
      <c r="Q94" s="110">
        <f t="shared" si="31"/>
        <v>5000</v>
      </c>
    </row>
    <row r="95" spans="1:17" ht="48.75" customHeight="1" x14ac:dyDescent="0.3">
      <c r="B95" s="157"/>
      <c r="C95" s="158"/>
      <c r="D95" s="161">
        <v>19.600000000000001</v>
      </c>
      <c r="E95" s="46" t="s">
        <v>937</v>
      </c>
      <c r="F95" s="103" t="s">
        <v>353</v>
      </c>
      <c r="G95" s="126" t="s">
        <v>881</v>
      </c>
      <c r="H95" s="126" t="s">
        <v>938</v>
      </c>
      <c r="I95" s="746"/>
      <c r="J95" s="746"/>
      <c r="K95" s="746">
        <v>2500</v>
      </c>
      <c r="L95" s="746">
        <v>2500</v>
      </c>
      <c r="M95" s="110"/>
      <c r="N95" s="110"/>
      <c r="O95" s="110"/>
      <c r="P95" s="110"/>
      <c r="Q95" s="110">
        <f>SUM(I95:P95)</f>
        <v>5000</v>
      </c>
    </row>
    <row r="96" spans="1:17" s="142" customFormat="1" ht="15.75" customHeight="1" x14ac:dyDescent="0.2">
      <c r="A96" s="94"/>
      <c r="B96" s="1030"/>
      <c r="C96" s="65" t="s">
        <v>1489</v>
      </c>
      <c r="D96" s="1029"/>
      <c r="E96" s="1029"/>
      <c r="F96" s="1025"/>
      <c r="G96" s="1026"/>
      <c r="H96" s="1027"/>
      <c r="I96" s="1027">
        <f>I97</f>
        <v>0</v>
      </c>
      <c r="J96" s="1027">
        <f t="shared" ref="J96:Q96" si="32">J97</f>
        <v>0</v>
      </c>
      <c r="K96" s="1027">
        <f t="shared" si="32"/>
        <v>0</v>
      </c>
      <c r="L96" s="1027">
        <f t="shared" si="32"/>
        <v>0</v>
      </c>
      <c r="M96" s="1027">
        <f t="shared" si="32"/>
        <v>0</v>
      </c>
      <c r="N96" s="1027">
        <f t="shared" si="32"/>
        <v>0</v>
      </c>
      <c r="O96" s="1027">
        <f t="shared" si="32"/>
        <v>0</v>
      </c>
      <c r="P96" s="1033">
        <f t="shared" si="32"/>
        <v>2250000</v>
      </c>
      <c r="Q96" s="1027">
        <f t="shared" si="32"/>
        <v>2250000</v>
      </c>
    </row>
    <row r="97" spans="1:20" customFormat="1" ht="15.75" x14ac:dyDescent="0.2">
      <c r="A97" s="94"/>
      <c r="B97" s="1084"/>
      <c r="C97" s="729" t="s">
        <v>253</v>
      </c>
      <c r="D97" s="1031" t="s">
        <v>1490</v>
      </c>
      <c r="E97" s="792"/>
      <c r="F97" s="23"/>
      <c r="G97" s="23"/>
      <c r="H97" s="1028"/>
      <c r="I97" s="1028">
        <f>SUM(I98)</f>
        <v>0</v>
      </c>
      <c r="J97" s="1028">
        <f t="shared" ref="J97:Q97" si="33">SUM(J98)</f>
        <v>0</v>
      </c>
      <c r="K97" s="1028">
        <f t="shared" si="33"/>
        <v>0</v>
      </c>
      <c r="L97" s="1028">
        <f t="shared" si="33"/>
        <v>0</v>
      </c>
      <c r="M97" s="1028">
        <f t="shared" si="33"/>
        <v>0</v>
      </c>
      <c r="N97" s="1028">
        <f t="shared" si="33"/>
        <v>0</v>
      </c>
      <c r="O97" s="1028">
        <f t="shared" si="33"/>
        <v>0</v>
      </c>
      <c r="P97" s="1034">
        <f t="shared" si="33"/>
        <v>2250000</v>
      </c>
      <c r="Q97" s="1028">
        <f t="shared" si="33"/>
        <v>2250000</v>
      </c>
    </row>
    <row r="98" spans="1:20" s="142" customFormat="1" ht="78.75" customHeight="1" x14ac:dyDescent="0.2">
      <c r="A98" s="94"/>
      <c r="B98" s="95"/>
      <c r="C98" s="54"/>
      <c r="D98" s="161">
        <v>20.100000000000001</v>
      </c>
      <c r="E98" s="123" t="s">
        <v>1545</v>
      </c>
      <c r="F98" s="19" t="s">
        <v>49</v>
      </c>
      <c r="G98" s="1626" t="s">
        <v>1526</v>
      </c>
      <c r="H98" s="20" t="s">
        <v>486</v>
      </c>
      <c r="I98" s="27"/>
      <c r="J98" s="27"/>
      <c r="K98" s="27"/>
      <c r="L98" s="27"/>
      <c r="M98" s="27"/>
      <c r="N98" s="27"/>
      <c r="O98" s="27"/>
      <c r="P98" s="1032">
        <v>2250000</v>
      </c>
      <c r="Q98" s="27">
        <f>SUM(I98:P98)</f>
        <v>2250000</v>
      </c>
    </row>
    <row r="99" spans="1:20" s="13" customFormat="1" ht="15.75" x14ac:dyDescent="0.25">
      <c r="A99" s="1077"/>
      <c r="B99" s="35"/>
      <c r="C99" s="152" t="s">
        <v>1491</v>
      </c>
      <c r="D99" s="125"/>
      <c r="E99" s="886"/>
      <c r="F99" s="887"/>
      <c r="G99" s="888"/>
      <c r="H99" s="889"/>
      <c r="I99" s="890">
        <f>SUM(I100)</f>
        <v>0</v>
      </c>
      <c r="J99" s="890">
        <f t="shared" ref="J99:O99" si="34">SUM(J100)</f>
        <v>0</v>
      </c>
      <c r="K99" s="890">
        <f t="shared" si="34"/>
        <v>0</v>
      </c>
      <c r="L99" s="890">
        <f t="shared" si="34"/>
        <v>0</v>
      </c>
      <c r="M99" s="890">
        <f t="shared" si="34"/>
        <v>0</v>
      </c>
      <c r="N99" s="890">
        <f t="shared" si="34"/>
        <v>0</v>
      </c>
      <c r="O99" s="890">
        <f t="shared" si="34"/>
        <v>0</v>
      </c>
      <c r="P99" s="890">
        <f>SUM(P100)</f>
        <v>3280000</v>
      </c>
      <c r="Q99" s="890">
        <f>SUM(Q100)</f>
        <v>3280000</v>
      </c>
    </row>
    <row r="100" spans="1:20" s="13" customFormat="1" ht="15.75" x14ac:dyDescent="0.25">
      <c r="A100" s="1077"/>
      <c r="B100" s="35"/>
      <c r="C100" s="1073" t="s">
        <v>1509</v>
      </c>
      <c r="D100" s="1074" t="s">
        <v>1492</v>
      </c>
      <c r="E100" s="819"/>
      <c r="F100" s="820"/>
      <c r="G100" s="821"/>
      <c r="H100" s="1075"/>
      <c r="I100" s="1076">
        <f t="shared" ref="I100:Q100" si="35">SUM(I101:I119)</f>
        <v>0</v>
      </c>
      <c r="J100" s="1076">
        <f t="shared" si="35"/>
        <v>0</v>
      </c>
      <c r="K100" s="1076">
        <f t="shared" si="35"/>
        <v>0</v>
      </c>
      <c r="L100" s="1076">
        <f t="shared" si="35"/>
        <v>0</v>
      </c>
      <c r="M100" s="1076">
        <f t="shared" si="35"/>
        <v>0</v>
      </c>
      <c r="N100" s="1076">
        <f t="shared" si="35"/>
        <v>0</v>
      </c>
      <c r="O100" s="1076">
        <f t="shared" si="35"/>
        <v>0</v>
      </c>
      <c r="P100" s="1076">
        <f t="shared" si="35"/>
        <v>3280000</v>
      </c>
      <c r="Q100" s="1076">
        <f t="shared" si="35"/>
        <v>3280000</v>
      </c>
    </row>
    <row r="101" spans="1:20" ht="63" x14ac:dyDescent="0.3">
      <c r="A101" s="1078"/>
      <c r="B101" s="1061"/>
      <c r="C101" s="1063"/>
      <c r="D101" s="1064">
        <v>21.1</v>
      </c>
      <c r="E101" s="127" t="s">
        <v>1510</v>
      </c>
      <c r="F101" s="919" t="s">
        <v>117</v>
      </c>
      <c r="G101" s="1066" t="s">
        <v>1527</v>
      </c>
      <c r="H101" s="160" t="s">
        <v>486</v>
      </c>
      <c r="I101" s="110"/>
      <c r="J101" s="110"/>
      <c r="K101" s="110"/>
      <c r="L101" s="110"/>
      <c r="M101" s="110"/>
      <c r="N101" s="110"/>
      <c r="O101" s="110"/>
      <c r="P101" s="1070">
        <v>400000</v>
      </c>
      <c r="Q101" s="110">
        <f>SUM(J101:P101)</f>
        <v>400000</v>
      </c>
    </row>
    <row r="102" spans="1:20" ht="94.5" x14ac:dyDescent="0.3">
      <c r="B102" s="1061"/>
      <c r="C102" s="1063"/>
      <c r="D102" s="1064">
        <v>21.2</v>
      </c>
      <c r="E102" s="127" t="s">
        <v>1511</v>
      </c>
      <c r="F102" s="919" t="s">
        <v>117</v>
      </c>
      <c r="G102" s="1066" t="s">
        <v>1528</v>
      </c>
      <c r="H102" s="160" t="s">
        <v>486</v>
      </c>
      <c r="I102" s="110"/>
      <c r="J102" s="110"/>
      <c r="K102" s="110"/>
      <c r="L102" s="110"/>
      <c r="M102" s="110"/>
      <c r="N102" s="110"/>
      <c r="O102" s="110"/>
      <c r="P102" s="1070">
        <v>200000</v>
      </c>
      <c r="Q102" s="110">
        <f t="shared" ref="Q102:Q119" si="36">SUM(J102:P102)</f>
        <v>200000</v>
      </c>
    </row>
    <row r="103" spans="1:20" ht="63" x14ac:dyDescent="0.3">
      <c r="B103" s="1061"/>
      <c r="C103" s="1063"/>
      <c r="D103" s="1064">
        <v>21.3</v>
      </c>
      <c r="E103" s="127" t="s">
        <v>1512</v>
      </c>
      <c r="F103" s="919" t="s">
        <v>117</v>
      </c>
      <c r="G103" s="1066" t="s">
        <v>1526</v>
      </c>
      <c r="H103" s="160" t="s">
        <v>486</v>
      </c>
      <c r="I103" s="110"/>
      <c r="J103" s="110"/>
      <c r="K103" s="110"/>
      <c r="L103" s="110"/>
      <c r="M103" s="110"/>
      <c r="N103" s="110"/>
      <c r="O103" s="110"/>
      <c r="P103" s="1070">
        <v>200000</v>
      </c>
      <c r="Q103" s="110">
        <f t="shared" si="36"/>
        <v>200000</v>
      </c>
      <c r="T103" s="736"/>
    </row>
    <row r="104" spans="1:20" ht="78.75" x14ac:dyDescent="0.3">
      <c r="B104" s="1061"/>
      <c r="C104" s="1063"/>
      <c r="D104" s="1064">
        <v>21.4</v>
      </c>
      <c r="E104" s="127" t="s">
        <v>1513</v>
      </c>
      <c r="F104" s="919" t="s">
        <v>117</v>
      </c>
      <c r="G104" s="1068" t="s">
        <v>1529</v>
      </c>
      <c r="H104" s="160" t="s">
        <v>486</v>
      </c>
      <c r="I104" s="110"/>
      <c r="J104" s="110"/>
      <c r="K104" s="110"/>
      <c r="L104" s="110"/>
      <c r="M104" s="110"/>
      <c r="N104" s="110"/>
      <c r="O104" s="110"/>
      <c r="P104" s="1071">
        <v>250000</v>
      </c>
      <c r="Q104" s="110">
        <f t="shared" si="36"/>
        <v>250000</v>
      </c>
    </row>
    <row r="105" spans="1:20" ht="63" x14ac:dyDescent="0.3">
      <c r="B105" s="1060"/>
      <c r="C105" s="1063"/>
      <c r="D105" s="1064">
        <v>21.5</v>
      </c>
      <c r="E105" s="127" t="s">
        <v>1514</v>
      </c>
      <c r="F105" s="919" t="s">
        <v>117</v>
      </c>
      <c r="G105" s="1066" t="s">
        <v>1530</v>
      </c>
      <c r="H105" s="160" t="s">
        <v>486</v>
      </c>
      <c r="I105" s="110"/>
      <c r="J105" s="110"/>
      <c r="K105" s="110"/>
      <c r="L105" s="110"/>
      <c r="M105" s="110"/>
      <c r="N105" s="110"/>
      <c r="O105" s="110"/>
      <c r="P105" s="1070">
        <v>250000</v>
      </c>
      <c r="Q105" s="110">
        <f t="shared" si="36"/>
        <v>250000</v>
      </c>
    </row>
    <row r="106" spans="1:20" ht="63" x14ac:dyDescent="0.3">
      <c r="B106" s="1061"/>
      <c r="C106" s="1079"/>
      <c r="D106" s="1080">
        <v>21.6</v>
      </c>
      <c r="E106" s="162" t="s">
        <v>1515</v>
      </c>
      <c r="F106" s="930" t="s">
        <v>117</v>
      </c>
      <c r="G106" s="1627" t="s">
        <v>1531</v>
      </c>
      <c r="H106" s="160" t="s">
        <v>486</v>
      </c>
      <c r="I106" s="744"/>
      <c r="J106" s="744"/>
      <c r="K106" s="744"/>
      <c r="L106" s="744"/>
      <c r="M106" s="744"/>
      <c r="N106" s="744"/>
      <c r="O106" s="744"/>
      <c r="P106" s="1130">
        <v>200000</v>
      </c>
      <c r="Q106" s="744">
        <f t="shared" si="36"/>
        <v>200000</v>
      </c>
    </row>
    <row r="107" spans="1:20" ht="78.75" x14ac:dyDescent="0.3">
      <c r="B107" s="1061"/>
      <c r="C107" s="1063"/>
      <c r="D107" s="1064">
        <v>21.7</v>
      </c>
      <c r="E107" s="127" t="s">
        <v>1516</v>
      </c>
      <c r="F107" s="919" t="s">
        <v>117</v>
      </c>
      <c r="G107" s="1066" t="s">
        <v>1532</v>
      </c>
      <c r="H107" s="160" t="s">
        <v>486</v>
      </c>
      <c r="I107" s="110"/>
      <c r="J107" s="110"/>
      <c r="K107" s="110"/>
      <c r="L107" s="110"/>
      <c r="M107" s="110"/>
      <c r="N107" s="110"/>
      <c r="O107" s="110"/>
      <c r="P107" s="1072">
        <v>250000</v>
      </c>
      <c r="Q107" s="110">
        <f t="shared" si="36"/>
        <v>250000</v>
      </c>
    </row>
    <row r="108" spans="1:20" ht="78.75" x14ac:dyDescent="0.3">
      <c r="B108" s="1061"/>
      <c r="C108" s="1063"/>
      <c r="D108" s="1064">
        <v>21.8</v>
      </c>
      <c r="E108" s="127" t="s">
        <v>1517</v>
      </c>
      <c r="F108" s="919" t="s">
        <v>117</v>
      </c>
      <c r="G108" s="1067" t="s">
        <v>1533</v>
      </c>
      <c r="H108" s="160" t="s">
        <v>486</v>
      </c>
      <c r="I108" s="110"/>
      <c r="J108" s="110"/>
      <c r="K108" s="110"/>
      <c r="L108" s="110"/>
      <c r="M108" s="110"/>
      <c r="N108" s="110"/>
      <c r="O108" s="110"/>
      <c r="P108" s="1072">
        <v>250000</v>
      </c>
      <c r="Q108" s="110">
        <f t="shared" si="36"/>
        <v>250000</v>
      </c>
    </row>
    <row r="109" spans="1:20" ht="63" x14ac:dyDescent="0.3">
      <c r="B109" s="1061"/>
      <c r="C109" s="1063"/>
      <c r="D109" s="1064">
        <v>21.9</v>
      </c>
      <c r="E109" s="123" t="s">
        <v>1518</v>
      </c>
      <c r="F109" s="919" t="s">
        <v>117</v>
      </c>
      <c r="G109" s="1628" t="s">
        <v>1534</v>
      </c>
      <c r="H109" s="160" t="s">
        <v>486</v>
      </c>
      <c r="I109" s="110"/>
      <c r="J109" s="110"/>
      <c r="K109" s="110"/>
      <c r="L109" s="110"/>
      <c r="M109" s="110"/>
      <c r="N109" s="110"/>
      <c r="O109" s="110"/>
      <c r="P109" s="1071">
        <v>150000</v>
      </c>
      <c r="Q109" s="110">
        <f t="shared" si="36"/>
        <v>150000</v>
      </c>
    </row>
    <row r="110" spans="1:20" ht="63" x14ac:dyDescent="0.3">
      <c r="B110" s="1060"/>
      <c r="C110" s="1063"/>
      <c r="D110" s="1065">
        <v>21.1</v>
      </c>
      <c r="E110" s="123" t="s">
        <v>480</v>
      </c>
      <c r="F110" s="919" t="s">
        <v>117</v>
      </c>
      <c r="G110" s="1628" t="s">
        <v>1535</v>
      </c>
      <c r="H110" s="160" t="s">
        <v>486</v>
      </c>
      <c r="I110" s="110"/>
      <c r="J110" s="110"/>
      <c r="K110" s="110"/>
      <c r="L110" s="110"/>
      <c r="M110" s="110"/>
      <c r="N110" s="110"/>
      <c r="O110" s="110"/>
      <c r="P110" s="1071">
        <v>150000</v>
      </c>
      <c r="Q110" s="110">
        <f t="shared" si="36"/>
        <v>150000</v>
      </c>
    </row>
    <row r="111" spans="1:20" ht="141.75" x14ac:dyDescent="0.3">
      <c r="B111" s="1061"/>
      <c r="C111" s="1079"/>
      <c r="D111" s="1081">
        <v>21.11</v>
      </c>
      <c r="E111" s="37" t="s">
        <v>1553</v>
      </c>
      <c r="F111" s="930" t="s">
        <v>117</v>
      </c>
      <c r="G111" s="1629" t="s">
        <v>1536</v>
      </c>
      <c r="H111" s="160" t="s">
        <v>486</v>
      </c>
      <c r="I111" s="744"/>
      <c r="J111" s="744"/>
      <c r="K111" s="744"/>
      <c r="L111" s="744"/>
      <c r="M111" s="744"/>
      <c r="N111" s="744"/>
      <c r="O111" s="744"/>
      <c r="P111" s="1082">
        <v>50000</v>
      </c>
      <c r="Q111" s="744">
        <f t="shared" si="36"/>
        <v>50000</v>
      </c>
    </row>
    <row r="112" spans="1:20" ht="141.75" x14ac:dyDescent="0.3">
      <c r="B112" s="1061"/>
      <c r="C112" s="1063"/>
      <c r="D112" s="1065">
        <v>21.12</v>
      </c>
      <c r="E112" s="123" t="s">
        <v>1554</v>
      </c>
      <c r="F112" s="919" t="s">
        <v>117</v>
      </c>
      <c r="G112" s="1628" t="s">
        <v>1537</v>
      </c>
      <c r="H112" s="160" t="s">
        <v>486</v>
      </c>
      <c r="I112" s="110"/>
      <c r="J112" s="110"/>
      <c r="K112" s="110"/>
      <c r="L112" s="110"/>
      <c r="M112" s="110"/>
      <c r="N112" s="110"/>
      <c r="O112" s="110"/>
      <c r="P112" s="1071">
        <v>50000</v>
      </c>
      <c r="Q112" s="110">
        <f t="shared" si="36"/>
        <v>50000</v>
      </c>
    </row>
    <row r="113" spans="2:17" ht="94.5" x14ac:dyDescent="0.3">
      <c r="B113" s="1060"/>
      <c r="C113" s="1063"/>
      <c r="D113" s="1065">
        <v>21.13</v>
      </c>
      <c r="E113" s="123" t="s">
        <v>1519</v>
      </c>
      <c r="F113" s="919" t="s">
        <v>117</v>
      </c>
      <c r="G113" s="1628" t="s">
        <v>1538</v>
      </c>
      <c r="H113" s="160" t="s">
        <v>486</v>
      </c>
      <c r="I113" s="110"/>
      <c r="J113" s="110"/>
      <c r="K113" s="110"/>
      <c r="L113" s="110"/>
      <c r="M113" s="110"/>
      <c r="N113" s="110"/>
      <c r="O113" s="110"/>
      <c r="P113" s="1071">
        <v>50000</v>
      </c>
      <c r="Q113" s="110">
        <f t="shared" si="36"/>
        <v>50000</v>
      </c>
    </row>
    <row r="114" spans="2:17" ht="95.25" customHeight="1" x14ac:dyDescent="0.3">
      <c r="B114" s="1061"/>
      <c r="C114" s="1079"/>
      <c r="D114" s="1081">
        <v>21.14</v>
      </c>
      <c r="E114" s="37" t="s">
        <v>1520</v>
      </c>
      <c r="F114" s="930" t="s">
        <v>117</v>
      </c>
      <c r="G114" s="1629" t="s">
        <v>1539</v>
      </c>
      <c r="H114" s="160" t="s">
        <v>486</v>
      </c>
      <c r="I114" s="744"/>
      <c r="J114" s="744"/>
      <c r="K114" s="744"/>
      <c r="L114" s="744"/>
      <c r="M114" s="744"/>
      <c r="N114" s="744"/>
      <c r="O114" s="744"/>
      <c r="P114" s="1082">
        <v>50000</v>
      </c>
      <c r="Q114" s="744">
        <f t="shared" si="36"/>
        <v>50000</v>
      </c>
    </row>
    <row r="115" spans="2:17" ht="190.5" customHeight="1" x14ac:dyDescent="0.3">
      <c r="B115" s="1060"/>
      <c r="C115" s="1063"/>
      <c r="D115" s="1065">
        <v>21.15</v>
      </c>
      <c r="E115" s="123" t="s">
        <v>1521</v>
      </c>
      <c r="F115" s="919" t="s">
        <v>117</v>
      </c>
      <c r="G115" s="1628" t="s">
        <v>1540</v>
      </c>
      <c r="H115" s="160" t="s">
        <v>486</v>
      </c>
      <c r="I115" s="110"/>
      <c r="J115" s="110"/>
      <c r="K115" s="110"/>
      <c r="L115" s="110"/>
      <c r="M115" s="110"/>
      <c r="N115" s="110"/>
      <c r="O115" s="110"/>
      <c r="P115" s="1071">
        <v>100000</v>
      </c>
      <c r="Q115" s="110">
        <f t="shared" si="36"/>
        <v>100000</v>
      </c>
    </row>
    <row r="116" spans="2:17" ht="220.5" x14ac:dyDescent="0.3">
      <c r="B116" s="1062"/>
      <c r="C116" s="1063"/>
      <c r="D116" s="1065">
        <v>21.16</v>
      </c>
      <c r="E116" s="123" t="s">
        <v>1555</v>
      </c>
      <c r="F116" s="919" t="s">
        <v>117</v>
      </c>
      <c r="G116" s="1628" t="s">
        <v>2013</v>
      </c>
      <c r="H116" s="160" t="s">
        <v>486</v>
      </c>
      <c r="I116" s="110"/>
      <c r="J116" s="110"/>
      <c r="K116" s="110"/>
      <c r="L116" s="110"/>
      <c r="M116" s="110"/>
      <c r="N116" s="110"/>
      <c r="O116" s="110"/>
      <c r="P116" s="1071">
        <v>100000</v>
      </c>
      <c r="Q116" s="110">
        <f t="shared" si="36"/>
        <v>100000</v>
      </c>
    </row>
    <row r="117" spans="2:17" ht="96.75" customHeight="1" x14ac:dyDescent="0.3">
      <c r="B117" s="1061"/>
      <c r="C117" s="1079"/>
      <c r="D117" s="1081">
        <v>21.17</v>
      </c>
      <c r="E117" s="37" t="s">
        <v>1523</v>
      </c>
      <c r="F117" s="930" t="s">
        <v>117</v>
      </c>
      <c r="G117" s="1629" t="s">
        <v>1541</v>
      </c>
      <c r="H117" s="160" t="s">
        <v>486</v>
      </c>
      <c r="I117" s="744"/>
      <c r="J117" s="744"/>
      <c r="K117" s="744"/>
      <c r="L117" s="744"/>
      <c r="M117" s="744"/>
      <c r="N117" s="744"/>
      <c r="O117" s="744"/>
      <c r="P117" s="1082">
        <v>100000</v>
      </c>
      <c r="Q117" s="744">
        <f t="shared" si="36"/>
        <v>100000</v>
      </c>
    </row>
    <row r="118" spans="2:17" ht="79.5" customHeight="1" x14ac:dyDescent="0.3">
      <c r="B118" s="1060"/>
      <c r="C118" s="1063"/>
      <c r="D118" s="1065">
        <v>21.18</v>
      </c>
      <c r="E118" s="123" t="s">
        <v>1524</v>
      </c>
      <c r="F118" s="919" t="s">
        <v>117</v>
      </c>
      <c r="G118" s="1069" t="s">
        <v>1542</v>
      </c>
      <c r="H118" s="160" t="s">
        <v>486</v>
      </c>
      <c r="I118" s="110"/>
      <c r="J118" s="110"/>
      <c r="K118" s="110"/>
      <c r="L118" s="110"/>
      <c r="M118" s="110"/>
      <c r="N118" s="110"/>
      <c r="O118" s="110"/>
      <c r="P118" s="110">
        <v>320000</v>
      </c>
      <c r="Q118" s="110">
        <f t="shared" si="36"/>
        <v>320000</v>
      </c>
    </row>
    <row r="119" spans="2:17" ht="141.75" x14ac:dyDescent="0.3">
      <c r="B119" s="1059"/>
      <c r="C119" s="1063"/>
      <c r="D119" s="1065">
        <v>21.19</v>
      </c>
      <c r="E119" s="123" t="s">
        <v>1525</v>
      </c>
      <c r="F119" s="919" t="s">
        <v>117</v>
      </c>
      <c r="G119" s="1069" t="s">
        <v>1543</v>
      </c>
      <c r="H119" s="160" t="s">
        <v>486</v>
      </c>
      <c r="I119" s="110"/>
      <c r="J119" s="110"/>
      <c r="K119" s="110"/>
      <c r="L119" s="110"/>
      <c r="M119" s="110"/>
      <c r="N119" s="110"/>
      <c r="O119" s="110"/>
      <c r="P119" s="110">
        <v>160000</v>
      </c>
      <c r="Q119" s="110">
        <f t="shared" si="36"/>
        <v>160000</v>
      </c>
    </row>
  </sheetData>
  <mergeCells count="3">
    <mergeCell ref="B1:Q1"/>
    <mergeCell ref="C3:E3"/>
    <mergeCell ref="B4:E4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FF00"/>
  </sheetPr>
  <dimension ref="A1:X149"/>
  <sheetViews>
    <sheetView topLeftCell="C112" workbookViewId="0">
      <selection activeCell="G117" sqref="G117"/>
    </sheetView>
  </sheetViews>
  <sheetFormatPr defaultColWidth="8.75" defaultRowHeight="18.75" x14ac:dyDescent="0.3"/>
  <cols>
    <col min="1" max="2" width="8" style="1" hidden="1" customWidth="1"/>
    <col min="3" max="3" width="3.375" style="228" customWidth="1"/>
    <col min="4" max="4" width="4.75" style="362" customWidth="1"/>
    <col min="5" max="5" width="28.875" style="230" customWidth="1"/>
    <col min="6" max="6" width="4.5" style="231" hidden="1" customWidth="1"/>
    <col min="7" max="7" width="15.125" style="185" customWidth="1"/>
    <col min="8" max="8" width="13.375" style="232" customWidth="1"/>
    <col min="9" max="9" width="7.375" style="233" hidden="1" customWidth="1"/>
    <col min="10" max="11" width="8.25" style="233" hidden="1" customWidth="1"/>
    <col min="12" max="12" width="9" style="233" hidden="1" customWidth="1"/>
    <col min="13" max="14" width="7.5" style="233" hidden="1" customWidth="1"/>
    <col min="15" max="15" width="7.75" style="233" hidden="1" customWidth="1"/>
    <col min="16" max="16" width="9.5" style="234" hidden="1" customWidth="1"/>
    <col min="17" max="17" width="11.375" style="1" customWidth="1"/>
    <col min="18" max="19" width="8.75" style="1" customWidth="1"/>
    <col min="20" max="16384" width="8.75" style="1"/>
  </cols>
  <sheetData>
    <row r="1" spans="1:17" ht="6.75" customHeight="1" thickBot="1" x14ac:dyDescent="0.35"/>
    <row r="2" spans="1:17" s="235" customFormat="1" ht="18.75" customHeight="1" thickTop="1" thickBot="1" x14ac:dyDescent="0.35">
      <c r="A2" s="236"/>
      <c r="B2" s="236"/>
      <c r="C2" s="237"/>
      <c r="D2" s="237"/>
      <c r="E2" s="237"/>
      <c r="F2" s="237"/>
      <c r="G2" s="1652" t="s">
        <v>1568</v>
      </c>
      <c r="H2" s="1653"/>
      <c r="I2" s="1653"/>
      <c r="J2" s="1653"/>
      <c r="K2" s="1653"/>
      <c r="L2" s="1653"/>
      <c r="M2" s="1653"/>
      <c r="N2" s="1653"/>
      <c r="O2" s="1653"/>
      <c r="P2" s="1653"/>
      <c r="Q2" s="1654"/>
    </row>
    <row r="3" spans="1:17" s="235" customFormat="1" ht="19.5" thickTop="1" x14ac:dyDescent="0.3">
      <c r="A3" s="238"/>
      <c r="B3" s="238"/>
      <c r="C3" s="237" t="s">
        <v>463</v>
      </c>
      <c r="D3" s="237"/>
      <c r="E3" s="237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239"/>
    </row>
    <row r="4" spans="1:17" x14ac:dyDescent="0.3">
      <c r="A4" s="238"/>
      <c r="B4" s="238"/>
      <c r="C4" s="237" t="s">
        <v>464</v>
      </c>
      <c r="D4" s="237"/>
      <c r="E4" s="237"/>
      <c r="F4" s="240"/>
      <c r="G4" s="241"/>
      <c r="H4" s="242"/>
      <c r="I4" s="240"/>
      <c r="J4" s="240"/>
      <c r="K4" s="240"/>
      <c r="L4" s="240"/>
      <c r="M4" s="240"/>
      <c r="N4" s="240"/>
      <c r="O4" s="240"/>
      <c r="P4" s="243"/>
    </row>
    <row r="5" spans="1:17" s="235" customFormat="1" x14ac:dyDescent="0.3">
      <c r="A5" s="238"/>
      <c r="B5" s="238"/>
      <c r="C5" s="237" t="s">
        <v>145</v>
      </c>
      <c r="D5" s="237"/>
      <c r="E5" s="237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239"/>
    </row>
    <row r="6" spans="1:17" x14ac:dyDescent="0.3">
      <c r="A6" s="244"/>
      <c r="B6" s="244"/>
      <c r="C6" s="302" t="s">
        <v>144</v>
      </c>
      <c r="D6" s="302"/>
      <c r="E6" s="302"/>
      <c r="F6" s="240"/>
      <c r="G6" s="241"/>
      <c r="H6" s="242"/>
      <c r="I6" s="240"/>
      <c r="J6" s="240"/>
      <c r="K6" s="240"/>
      <c r="L6" s="240"/>
      <c r="M6" s="240"/>
      <c r="N6" s="240"/>
      <c r="O6" s="240"/>
      <c r="P6" s="243"/>
    </row>
    <row r="7" spans="1:17" s="235" customFormat="1" x14ac:dyDescent="0.3">
      <c r="A7" s="244"/>
      <c r="B7" s="244"/>
      <c r="C7" s="153" t="s">
        <v>143</v>
      </c>
      <c r="D7" s="153"/>
      <c r="E7" s="153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239"/>
    </row>
    <row r="8" spans="1:17" x14ac:dyDescent="0.3">
      <c r="A8" s="244"/>
      <c r="B8" s="244"/>
      <c r="C8" s="153" t="s">
        <v>142</v>
      </c>
      <c r="D8" s="153"/>
      <c r="E8" s="153"/>
      <c r="F8" s="240"/>
      <c r="G8" s="241"/>
      <c r="H8" s="242"/>
      <c r="I8" s="240"/>
      <c r="J8" s="240"/>
      <c r="K8" s="240"/>
      <c r="L8" s="240"/>
      <c r="M8" s="240"/>
      <c r="N8" s="240"/>
      <c r="O8" s="240"/>
      <c r="P8" s="243"/>
    </row>
    <row r="9" spans="1:17" s="235" customFormat="1" x14ac:dyDescent="0.3">
      <c r="A9" s="244"/>
      <c r="B9" s="244"/>
      <c r="C9" s="153" t="s">
        <v>141</v>
      </c>
      <c r="D9" s="153"/>
      <c r="E9" s="153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239"/>
    </row>
    <row r="10" spans="1:17" x14ac:dyDescent="0.3">
      <c r="A10" s="244"/>
      <c r="B10" s="244"/>
      <c r="C10" s="153" t="s">
        <v>140</v>
      </c>
      <c r="D10" s="153"/>
      <c r="E10" s="153"/>
      <c r="F10" s="240"/>
      <c r="G10" s="241"/>
      <c r="H10" s="242"/>
      <c r="I10" s="240"/>
      <c r="J10" s="240"/>
      <c r="K10" s="240"/>
      <c r="L10" s="240"/>
      <c r="M10" s="240"/>
      <c r="N10" s="240"/>
      <c r="O10" s="240"/>
      <c r="P10" s="243"/>
    </row>
    <row r="11" spans="1:17" s="235" customFormat="1" x14ac:dyDescent="0.3">
      <c r="A11" s="244"/>
      <c r="B11" s="244"/>
      <c r="C11" s="153" t="s">
        <v>139</v>
      </c>
      <c r="D11" s="153"/>
      <c r="E11" s="153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239"/>
    </row>
    <row r="12" spans="1:17" x14ac:dyDescent="0.3">
      <c r="A12" s="244"/>
      <c r="B12" s="244"/>
      <c r="C12" s="153" t="s">
        <v>138</v>
      </c>
      <c r="D12" s="153"/>
      <c r="E12" s="153"/>
      <c r="F12" s="240"/>
      <c r="G12" s="241"/>
      <c r="H12" s="242"/>
      <c r="I12" s="240"/>
      <c r="J12" s="240"/>
      <c r="K12" s="240"/>
      <c r="L12" s="240"/>
      <c r="M12" s="240"/>
      <c r="N12" s="240"/>
      <c r="O12" s="240"/>
      <c r="P12" s="243"/>
    </row>
    <row r="13" spans="1:17" s="235" customFormat="1" x14ac:dyDescent="0.3">
      <c r="A13" s="244"/>
      <c r="B13" s="244"/>
      <c r="C13" s="153" t="s">
        <v>137</v>
      </c>
      <c r="D13" s="153"/>
      <c r="E13" s="153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239"/>
    </row>
    <row r="14" spans="1:17" s="175" customFormat="1" x14ac:dyDescent="0.3">
      <c r="A14" s="238"/>
      <c r="B14" s="238"/>
      <c r="C14" s="245" t="s">
        <v>136</v>
      </c>
      <c r="D14" s="245"/>
      <c r="E14" s="245"/>
      <c r="F14" s="240"/>
      <c r="G14" s="241"/>
      <c r="H14" s="246"/>
      <c r="I14" s="240"/>
      <c r="J14" s="240"/>
      <c r="K14" s="240"/>
      <c r="L14" s="240"/>
      <c r="M14" s="240"/>
      <c r="N14" s="240"/>
      <c r="O14" s="240"/>
      <c r="P14" s="243"/>
    </row>
    <row r="15" spans="1:17" ht="6.75" customHeight="1" x14ac:dyDescent="0.3">
      <c r="A15" s="188"/>
      <c r="B15" s="188"/>
      <c r="D15" s="300"/>
      <c r="E15" s="188"/>
      <c r="H15" s="474"/>
      <c r="I15" s="192"/>
      <c r="J15" s="192"/>
      <c r="K15" s="192"/>
      <c r="L15" s="192"/>
      <c r="M15" s="192"/>
      <c r="N15" s="192"/>
      <c r="O15" s="192"/>
      <c r="P15" s="188"/>
    </row>
    <row r="16" spans="1:17" s="149" customFormat="1" ht="33" customHeight="1" x14ac:dyDescent="0.2">
      <c r="A16" s="248" t="s">
        <v>38</v>
      </c>
      <c r="B16" s="367"/>
      <c r="C16" s="1660" t="s">
        <v>40</v>
      </c>
      <c r="D16" s="1661"/>
      <c r="E16" s="1662"/>
      <c r="F16" s="248" t="s">
        <v>36</v>
      </c>
      <c r="G16" s="249" t="s">
        <v>39</v>
      </c>
      <c r="H16" s="399" t="s">
        <v>9</v>
      </c>
      <c r="I16" s="497" t="s">
        <v>10</v>
      </c>
      <c r="J16" s="252" t="s">
        <v>11</v>
      </c>
      <c r="K16" s="252" t="s">
        <v>12</v>
      </c>
      <c r="L16" s="252" t="s">
        <v>13</v>
      </c>
      <c r="M16" s="252" t="s">
        <v>14</v>
      </c>
      <c r="N16" s="252" t="s">
        <v>168</v>
      </c>
      <c r="O16" s="252" t="s">
        <v>18</v>
      </c>
      <c r="P16" s="252" t="s">
        <v>92</v>
      </c>
      <c r="Q16" s="251" t="s">
        <v>113</v>
      </c>
    </row>
    <row r="17" spans="2:22" s="159" customFormat="1" x14ac:dyDescent="0.3">
      <c r="B17" s="1210" t="s">
        <v>247</v>
      </c>
      <c r="C17" s="1209" t="s">
        <v>247</v>
      </c>
      <c r="D17" s="1211"/>
      <c r="E17" s="1212"/>
      <c r="F17" s="1137"/>
      <c r="G17" s="1138"/>
      <c r="H17" s="1139"/>
      <c r="I17" s="1140">
        <f>SUM(I18+I64+I72+I79+I83)</f>
        <v>0</v>
      </c>
      <c r="J17" s="1140">
        <f>J18+J64+J72+J79+J83+J109+J112</f>
        <v>12000</v>
      </c>
      <c r="K17" s="1140">
        <f t="shared" ref="K17:Q17" si="0">K18+K64+K72+K79+K83+K109+K112</f>
        <v>372800</v>
      </c>
      <c r="L17" s="1140">
        <f t="shared" si="0"/>
        <v>1568187</v>
      </c>
      <c r="M17" s="1140">
        <f t="shared" si="0"/>
        <v>0</v>
      </c>
      <c r="N17" s="1140">
        <f t="shared" si="0"/>
        <v>133913</v>
      </c>
      <c r="O17" s="1140">
        <f t="shared" si="0"/>
        <v>0</v>
      </c>
      <c r="P17" s="1140">
        <f t="shared" si="0"/>
        <v>5530000</v>
      </c>
      <c r="Q17" s="1140">
        <f t="shared" si="0"/>
        <v>7616900</v>
      </c>
    </row>
    <row r="18" spans="2:22" s="475" customFormat="1" ht="16.5" customHeight="1" x14ac:dyDescent="0.3">
      <c r="B18" s="1131" t="s">
        <v>872</v>
      </c>
      <c r="C18" s="1086" t="s">
        <v>15</v>
      </c>
      <c r="D18" s="1157"/>
      <c r="E18" s="1158"/>
      <c r="F18" s="1157"/>
      <c r="G18" s="558"/>
      <c r="H18" s="1159"/>
      <c r="I18" s="1160">
        <f>SUM(I19+I31+I36+I39+I41+I47+I53+I59+I61)</f>
        <v>0</v>
      </c>
      <c r="J18" s="1160">
        <f t="shared" ref="J18:Q18" si="1">SUM(J19+J31+J36+J39+J41+J47+J53+J59+J61)</f>
        <v>7000</v>
      </c>
      <c r="K18" s="1160">
        <f t="shared" si="1"/>
        <v>321000</v>
      </c>
      <c r="L18" s="1160">
        <f t="shared" si="1"/>
        <v>568300</v>
      </c>
      <c r="M18" s="1160">
        <f t="shared" si="1"/>
        <v>0</v>
      </c>
      <c r="N18" s="1160">
        <f t="shared" si="1"/>
        <v>0</v>
      </c>
      <c r="O18" s="1160">
        <f t="shared" si="1"/>
        <v>0</v>
      </c>
      <c r="P18" s="1160">
        <f t="shared" si="1"/>
        <v>0</v>
      </c>
      <c r="Q18" s="1087">
        <f t="shared" si="1"/>
        <v>896300</v>
      </c>
    </row>
    <row r="19" spans="2:22" s="475" customFormat="1" ht="18.75" customHeight="1" x14ac:dyDescent="0.3">
      <c r="B19" s="486"/>
      <c r="C19" s="1088" t="s">
        <v>37</v>
      </c>
      <c r="D19" s="1089" t="s">
        <v>1</v>
      </c>
      <c r="E19" s="1161"/>
      <c r="F19" s="1101"/>
      <c r="G19" s="1090"/>
      <c r="H19" s="1162"/>
      <c r="I19" s="1163">
        <f>SUM(I20:I30)</f>
        <v>0</v>
      </c>
      <c r="J19" s="1163">
        <f t="shared" ref="J19:Q19" si="2">SUM(J20:J30)</f>
        <v>5000</v>
      </c>
      <c r="K19" s="1163">
        <f t="shared" si="2"/>
        <v>231000</v>
      </c>
      <c r="L19" s="1163">
        <f t="shared" si="2"/>
        <v>129000</v>
      </c>
      <c r="M19" s="1163">
        <f t="shared" si="2"/>
        <v>0</v>
      </c>
      <c r="N19" s="1163">
        <f t="shared" si="2"/>
        <v>0</v>
      </c>
      <c r="O19" s="1163">
        <f t="shared" si="2"/>
        <v>0</v>
      </c>
      <c r="P19" s="1163">
        <f t="shared" si="2"/>
        <v>0</v>
      </c>
      <c r="Q19" s="1091">
        <f t="shared" si="2"/>
        <v>365000</v>
      </c>
    </row>
    <row r="20" spans="2:22" s="475" customFormat="1" ht="57" customHeight="1" x14ac:dyDescent="0.3">
      <c r="B20" s="486"/>
      <c r="C20" s="328"/>
      <c r="D20" s="481">
        <v>1.1000000000000001</v>
      </c>
      <c r="E20" s="482" t="s">
        <v>2000</v>
      </c>
      <c r="F20" s="491" t="s">
        <v>67</v>
      </c>
      <c r="G20" s="496" t="s">
        <v>441</v>
      </c>
      <c r="H20" s="484" t="s">
        <v>486</v>
      </c>
      <c r="I20" s="490"/>
      <c r="J20" s="490"/>
      <c r="K20" s="490"/>
      <c r="L20" s="490">
        <v>20000</v>
      </c>
      <c r="M20" s="490"/>
      <c r="N20" s="490"/>
      <c r="O20" s="490"/>
      <c r="P20" s="490"/>
      <c r="Q20" s="1168">
        <f t="shared" ref="Q20:Q30" si="3">SUM(I20:P20)</f>
        <v>20000</v>
      </c>
      <c r="V20" s="736"/>
    </row>
    <row r="21" spans="2:22" s="475" customFormat="1" ht="37.5" customHeight="1" x14ac:dyDescent="0.3">
      <c r="B21" s="486"/>
      <c r="C21" s="328"/>
      <c r="D21" s="481">
        <v>1.2</v>
      </c>
      <c r="E21" s="482" t="s">
        <v>2001</v>
      </c>
      <c r="F21" s="491" t="s">
        <v>67</v>
      </c>
      <c r="G21" s="496" t="s">
        <v>441</v>
      </c>
      <c r="H21" s="484" t="s">
        <v>486</v>
      </c>
      <c r="I21" s="490"/>
      <c r="J21" s="490"/>
      <c r="K21" s="490">
        <v>8000</v>
      </c>
      <c r="L21" s="490"/>
      <c r="M21" s="490"/>
      <c r="N21" s="490"/>
      <c r="O21" s="490"/>
      <c r="P21" s="490"/>
      <c r="Q21" s="1168">
        <f t="shared" si="3"/>
        <v>8000</v>
      </c>
    </row>
    <row r="22" spans="2:22" s="475" customFormat="1" ht="39" customHeight="1" x14ac:dyDescent="0.3">
      <c r="B22" s="486"/>
      <c r="C22" s="328"/>
      <c r="D22" s="481">
        <v>1.3</v>
      </c>
      <c r="E22" s="482" t="s">
        <v>249</v>
      </c>
      <c r="F22" s="491" t="s">
        <v>67</v>
      </c>
      <c r="G22" s="496" t="s">
        <v>441</v>
      </c>
      <c r="H22" s="484" t="s">
        <v>486</v>
      </c>
      <c r="I22" s="490"/>
      <c r="J22" s="490">
        <v>5000</v>
      </c>
      <c r="K22" s="490">
        <v>5000</v>
      </c>
      <c r="L22" s="490">
        <v>20000</v>
      </c>
      <c r="M22" s="490"/>
      <c r="N22" s="490"/>
      <c r="O22" s="490"/>
      <c r="P22" s="490"/>
      <c r="Q22" s="1168">
        <f t="shared" si="3"/>
        <v>30000</v>
      </c>
    </row>
    <row r="23" spans="2:22" s="475" customFormat="1" ht="55.5" customHeight="1" x14ac:dyDescent="0.3">
      <c r="B23" s="486"/>
      <c r="C23" s="328"/>
      <c r="D23" s="481">
        <v>1.4</v>
      </c>
      <c r="E23" s="482" t="s">
        <v>1546</v>
      </c>
      <c r="F23" s="491" t="s">
        <v>67</v>
      </c>
      <c r="G23" s="496" t="s">
        <v>444</v>
      </c>
      <c r="H23" s="484" t="s">
        <v>486</v>
      </c>
      <c r="I23" s="490"/>
      <c r="J23" s="490"/>
      <c r="K23" s="490"/>
      <c r="L23" s="490">
        <v>32000</v>
      </c>
      <c r="M23" s="490"/>
      <c r="N23" s="490"/>
      <c r="O23" s="490"/>
      <c r="P23" s="490"/>
      <c r="Q23" s="1168">
        <f t="shared" si="3"/>
        <v>32000</v>
      </c>
    </row>
    <row r="24" spans="2:22" s="475" customFormat="1" ht="39" customHeight="1" x14ac:dyDescent="0.3">
      <c r="B24" s="486"/>
      <c r="C24" s="328"/>
      <c r="D24" s="481">
        <v>1.5</v>
      </c>
      <c r="E24" s="482" t="s">
        <v>873</v>
      </c>
      <c r="F24" s="491" t="s">
        <v>67</v>
      </c>
      <c r="G24" s="496" t="s">
        <v>444</v>
      </c>
      <c r="H24" s="484" t="s">
        <v>486</v>
      </c>
      <c r="I24" s="490"/>
      <c r="J24" s="490"/>
      <c r="K24" s="490"/>
      <c r="L24" s="490">
        <v>42000</v>
      </c>
      <c r="M24" s="490"/>
      <c r="N24" s="490"/>
      <c r="O24" s="490"/>
      <c r="P24" s="490"/>
      <c r="Q24" s="1168">
        <f t="shared" si="3"/>
        <v>42000</v>
      </c>
    </row>
    <row r="25" spans="2:22" s="475" customFormat="1" ht="37.5" x14ac:dyDescent="0.3">
      <c r="B25" s="487"/>
      <c r="C25" s="328"/>
      <c r="D25" s="481">
        <v>1.6</v>
      </c>
      <c r="E25" s="1141" t="s">
        <v>874</v>
      </c>
      <c r="F25" s="491" t="s">
        <v>67</v>
      </c>
      <c r="G25" s="496" t="s">
        <v>875</v>
      </c>
      <c r="H25" s="484" t="s">
        <v>486</v>
      </c>
      <c r="I25" s="490"/>
      <c r="J25" s="490"/>
      <c r="K25" s="490">
        <v>60000</v>
      </c>
      <c r="L25" s="490"/>
      <c r="M25" s="490"/>
      <c r="N25" s="490"/>
      <c r="O25" s="490"/>
      <c r="P25" s="490"/>
      <c r="Q25" s="1168">
        <f t="shared" si="3"/>
        <v>60000</v>
      </c>
    </row>
    <row r="26" spans="2:22" s="475" customFormat="1" ht="37.5" x14ac:dyDescent="0.3">
      <c r="B26" s="486"/>
      <c r="C26" s="328"/>
      <c r="D26" s="481">
        <v>1.7</v>
      </c>
      <c r="E26" s="482" t="s">
        <v>876</v>
      </c>
      <c r="F26" s="491">
        <v>6</v>
      </c>
      <c r="G26" s="496" t="s">
        <v>442</v>
      </c>
      <c r="H26" s="484" t="s">
        <v>486</v>
      </c>
      <c r="I26" s="490"/>
      <c r="J26" s="490"/>
      <c r="K26" s="490">
        <v>60000</v>
      </c>
      <c r="L26" s="490"/>
      <c r="M26" s="490"/>
      <c r="N26" s="490"/>
      <c r="O26" s="490"/>
      <c r="P26" s="490"/>
      <c r="Q26" s="1168">
        <f t="shared" si="3"/>
        <v>60000</v>
      </c>
    </row>
    <row r="27" spans="2:22" s="475" customFormat="1" ht="40.5" customHeight="1" x14ac:dyDescent="0.3">
      <c r="B27" s="486"/>
      <c r="C27" s="501"/>
      <c r="D27" s="1095">
        <v>1.8</v>
      </c>
      <c r="E27" s="508" t="s">
        <v>877</v>
      </c>
      <c r="F27" s="509" t="s">
        <v>67</v>
      </c>
      <c r="G27" s="504" t="s">
        <v>878</v>
      </c>
      <c r="H27" s="1156" t="s">
        <v>486</v>
      </c>
      <c r="I27" s="505"/>
      <c r="J27" s="505"/>
      <c r="K27" s="505">
        <v>20000</v>
      </c>
      <c r="L27" s="505"/>
      <c r="M27" s="505"/>
      <c r="N27" s="505"/>
      <c r="O27" s="505"/>
      <c r="P27" s="505"/>
      <c r="Q27" s="1097">
        <f t="shared" si="3"/>
        <v>20000</v>
      </c>
    </row>
    <row r="28" spans="2:22" s="475" customFormat="1" ht="54.75" customHeight="1" x14ac:dyDescent="0.3">
      <c r="B28" s="486"/>
      <c r="C28" s="328"/>
      <c r="D28" s="481">
        <v>1.9</v>
      </c>
      <c r="E28" s="482" t="s">
        <v>1559</v>
      </c>
      <c r="F28" s="491">
        <v>6</v>
      </c>
      <c r="G28" s="496" t="s">
        <v>879</v>
      </c>
      <c r="H28" s="484" t="s">
        <v>486</v>
      </c>
      <c r="I28" s="490"/>
      <c r="J28" s="490"/>
      <c r="K28" s="490">
        <v>5000</v>
      </c>
      <c r="L28" s="490">
        <v>15000</v>
      </c>
      <c r="M28" s="490"/>
      <c r="N28" s="490"/>
      <c r="O28" s="490"/>
      <c r="P28" s="490"/>
      <c r="Q28" s="1168">
        <f t="shared" si="3"/>
        <v>20000</v>
      </c>
    </row>
    <row r="29" spans="2:22" s="475" customFormat="1" ht="56.25" customHeight="1" x14ac:dyDescent="0.3">
      <c r="B29" s="486"/>
      <c r="C29" s="328"/>
      <c r="D29" s="1142">
        <v>1.1000000000000001</v>
      </c>
      <c r="E29" s="492" t="s">
        <v>880</v>
      </c>
      <c r="F29" s="489">
        <v>6</v>
      </c>
      <c r="G29" s="556" t="s">
        <v>881</v>
      </c>
      <c r="H29" s="484" t="s">
        <v>486</v>
      </c>
      <c r="I29" s="1143"/>
      <c r="J29" s="1143"/>
      <c r="K29" s="1143">
        <v>25000</v>
      </c>
      <c r="L29" s="490"/>
      <c r="M29" s="490"/>
      <c r="N29" s="490"/>
      <c r="O29" s="490"/>
      <c r="P29" s="490"/>
      <c r="Q29" s="1168">
        <f t="shared" si="3"/>
        <v>25000</v>
      </c>
    </row>
    <row r="30" spans="2:22" s="475" customFormat="1" ht="56.25" x14ac:dyDescent="0.3">
      <c r="B30" s="486"/>
      <c r="C30" s="328"/>
      <c r="D30" s="1142">
        <v>1.1100000000000001</v>
      </c>
      <c r="E30" s="488" t="s">
        <v>1946</v>
      </c>
      <c r="F30" s="489" t="s">
        <v>43</v>
      </c>
      <c r="G30" s="556" t="s">
        <v>443</v>
      </c>
      <c r="H30" s="484" t="s">
        <v>486</v>
      </c>
      <c r="I30" s="1143"/>
      <c r="J30" s="1143"/>
      <c r="K30" s="1143">
        <v>48000</v>
      </c>
      <c r="L30" s="490"/>
      <c r="M30" s="490"/>
      <c r="N30" s="490"/>
      <c r="O30" s="490"/>
      <c r="P30" s="490"/>
      <c r="Q30" s="1168">
        <f t="shared" si="3"/>
        <v>48000</v>
      </c>
    </row>
    <row r="31" spans="2:22" s="475" customFormat="1" ht="21" customHeight="1" x14ac:dyDescent="0.3">
      <c r="B31" s="486"/>
      <c r="C31" s="1088" t="s">
        <v>50</v>
      </c>
      <c r="D31" s="1089" t="s">
        <v>57</v>
      </c>
      <c r="E31" s="1161"/>
      <c r="F31" s="1101"/>
      <c r="G31" s="1090"/>
      <c r="H31" s="1162"/>
      <c r="I31" s="1163">
        <f>SUM(I32:I35)</f>
        <v>0</v>
      </c>
      <c r="J31" s="1163">
        <f t="shared" ref="J31:Q31" si="4">SUM(J32:J35)</f>
        <v>0</v>
      </c>
      <c r="K31" s="1163">
        <f t="shared" si="4"/>
        <v>31000</v>
      </c>
      <c r="L31" s="1163">
        <f t="shared" si="4"/>
        <v>49000</v>
      </c>
      <c r="M31" s="1163">
        <f t="shared" si="4"/>
        <v>0</v>
      </c>
      <c r="N31" s="1163">
        <f t="shared" si="4"/>
        <v>0</v>
      </c>
      <c r="O31" s="1163">
        <f t="shared" si="4"/>
        <v>0</v>
      </c>
      <c r="P31" s="1163">
        <f t="shared" si="4"/>
        <v>0</v>
      </c>
      <c r="Q31" s="1091">
        <f t="shared" si="4"/>
        <v>80000</v>
      </c>
    </row>
    <row r="32" spans="2:22" s="475" customFormat="1" ht="56.25" x14ac:dyDescent="0.3">
      <c r="B32" s="487"/>
      <c r="C32" s="328"/>
      <c r="D32" s="481">
        <v>2.1</v>
      </c>
      <c r="E32" s="482" t="s">
        <v>883</v>
      </c>
      <c r="F32" s="491">
        <v>1</v>
      </c>
      <c r="G32" s="496" t="s">
        <v>441</v>
      </c>
      <c r="H32" s="484" t="s">
        <v>486</v>
      </c>
      <c r="I32" s="490"/>
      <c r="J32" s="490"/>
      <c r="K32" s="490">
        <v>5000</v>
      </c>
      <c r="L32" s="490">
        <v>10000</v>
      </c>
      <c r="M32" s="490"/>
      <c r="N32" s="490"/>
      <c r="O32" s="490"/>
      <c r="P32" s="490"/>
      <c r="Q32" s="1168">
        <f>SUM(I32:P32)</f>
        <v>15000</v>
      </c>
    </row>
    <row r="33" spans="2:17" s="475" customFormat="1" ht="93" customHeight="1" x14ac:dyDescent="0.3">
      <c r="B33" s="486"/>
      <c r="C33" s="328"/>
      <c r="D33" s="481">
        <v>2.2000000000000002</v>
      </c>
      <c r="E33" s="482" t="s">
        <v>884</v>
      </c>
      <c r="F33" s="491">
        <v>1</v>
      </c>
      <c r="G33" s="496" t="s">
        <v>444</v>
      </c>
      <c r="H33" s="484" t="s">
        <v>486</v>
      </c>
      <c r="I33" s="490"/>
      <c r="J33" s="490"/>
      <c r="K33" s="490">
        <v>20000</v>
      </c>
      <c r="L33" s="490">
        <v>30000</v>
      </c>
      <c r="M33" s="490"/>
      <c r="N33" s="490"/>
      <c r="O33" s="490"/>
      <c r="P33" s="490"/>
      <c r="Q33" s="1168">
        <f>SUM(I33:P33)</f>
        <v>50000</v>
      </c>
    </row>
    <row r="34" spans="2:17" s="475" customFormat="1" ht="37.5" x14ac:dyDescent="0.3">
      <c r="B34" s="486"/>
      <c r="C34" s="328"/>
      <c r="D34" s="481">
        <v>2.2999999999999998</v>
      </c>
      <c r="E34" s="482" t="s">
        <v>885</v>
      </c>
      <c r="F34" s="491">
        <v>1</v>
      </c>
      <c r="G34" s="496" t="s">
        <v>442</v>
      </c>
      <c r="H34" s="484" t="s">
        <v>886</v>
      </c>
      <c r="I34" s="490"/>
      <c r="J34" s="490"/>
      <c r="K34" s="490">
        <v>5000</v>
      </c>
      <c r="L34" s="490">
        <v>5000</v>
      </c>
      <c r="M34" s="490"/>
      <c r="N34" s="490"/>
      <c r="O34" s="490"/>
      <c r="P34" s="490"/>
      <c r="Q34" s="1168">
        <f>SUM(I34:P34)</f>
        <v>10000</v>
      </c>
    </row>
    <row r="35" spans="2:17" s="475" customFormat="1" ht="56.25" x14ac:dyDescent="0.3">
      <c r="B35" s="486"/>
      <c r="C35" s="328"/>
      <c r="D35" s="481">
        <v>2.4</v>
      </c>
      <c r="E35" s="492" t="s">
        <v>887</v>
      </c>
      <c r="F35" s="489">
        <v>1</v>
      </c>
      <c r="G35" s="556" t="s">
        <v>881</v>
      </c>
      <c r="H35" s="484" t="s">
        <v>486</v>
      </c>
      <c r="I35" s="1143"/>
      <c r="J35" s="1143"/>
      <c r="K35" s="1143">
        <v>1000</v>
      </c>
      <c r="L35" s="1143">
        <v>4000</v>
      </c>
      <c r="M35" s="490"/>
      <c r="N35" s="490"/>
      <c r="O35" s="490"/>
      <c r="P35" s="490"/>
      <c r="Q35" s="1168">
        <f>SUM(I35:P35)</f>
        <v>5000</v>
      </c>
    </row>
    <row r="36" spans="2:17" s="475" customFormat="1" x14ac:dyDescent="0.3">
      <c r="B36" s="486"/>
      <c r="C36" s="1088" t="s">
        <v>51</v>
      </c>
      <c r="D36" s="1101" t="s">
        <v>174</v>
      </c>
      <c r="E36" s="1161"/>
      <c r="F36" s="1101"/>
      <c r="G36" s="1090"/>
      <c r="H36" s="1162"/>
      <c r="I36" s="1163">
        <f>SUM(I37:I38)</f>
        <v>0</v>
      </c>
      <c r="J36" s="1163">
        <f t="shared" ref="J36:Q36" si="5">SUM(J37:J38)</f>
        <v>0</v>
      </c>
      <c r="K36" s="1163">
        <f t="shared" si="5"/>
        <v>0</v>
      </c>
      <c r="L36" s="1163">
        <f t="shared" si="5"/>
        <v>20000</v>
      </c>
      <c r="M36" s="1163">
        <f t="shared" si="5"/>
        <v>0</v>
      </c>
      <c r="N36" s="1163">
        <f t="shared" si="5"/>
        <v>0</v>
      </c>
      <c r="O36" s="1163">
        <f t="shared" si="5"/>
        <v>0</v>
      </c>
      <c r="P36" s="1163">
        <f t="shared" si="5"/>
        <v>0</v>
      </c>
      <c r="Q36" s="1091">
        <f t="shared" si="5"/>
        <v>20000</v>
      </c>
    </row>
    <row r="37" spans="2:17" s="475" customFormat="1" ht="39" customHeight="1" x14ac:dyDescent="0.3">
      <c r="B37" s="486"/>
      <c r="C37" s="328"/>
      <c r="D37" s="481">
        <v>3.1</v>
      </c>
      <c r="E37" s="482" t="s">
        <v>888</v>
      </c>
      <c r="F37" s="491" t="s">
        <v>889</v>
      </c>
      <c r="G37" s="496" t="s">
        <v>441</v>
      </c>
      <c r="H37" s="484" t="s">
        <v>486</v>
      </c>
      <c r="I37" s="490"/>
      <c r="J37" s="490"/>
      <c r="K37" s="490"/>
      <c r="L37" s="490">
        <v>10000</v>
      </c>
      <c r="M37" s="490"/>
      <c r="N37" s="490"/>
      <c r="O37" s="490"/>
      <c r="P37" s="490"/>
      <c r="Q37" s="1168">
        <f>SUM(I37:P37)</f>
        <v>10000</v>
      </c>
    </row>
    <row r="38" spans="2:17" s="475" customFormat="1" ht="54.75" customHeight="1" x14ac:dyDescent="0.3">
      <c r="B38" s="486"/>
      <c r="C38" s="328"/>
      <c r="D38" s="481">
        <v>3.2</v>
      </c>
      <c r="E38" s="492" t="s">
        <v>890</v>
      </c>
      <c r="F38" s="491">
        <v>4</v>
      </c>
      <c r="G38" s="496" t="s">
        <v>879</v>
      </c>
      <c r="H38" s="484" t="s">
        <v>486</v>
      </c>
      <c r="I38" s="490"/>
      <c r="J38" s="490"/>
      <c r="K38" s="490"/>
      <c r="L38" s="490">
        <v>10000</v>
      </c>
      <c r="M38" s="490"/>
      <c r="N38" s="490"/>
      <c r="O38" s="490"/>
      <c r="P38" s="490"/>
      <c r="Q38" s="1168">
        <f>SUM(I38:P38)</f>
        <v>10000</v>
      </c>
    </row>
    <row r="39" spans="2:17" s="475" customFormat="1" x14ac:dyDescent="0.3">
      <c r="B39" s="486"/>
      <c r="C39" s="1088" t="s">
        <v>52</v>
      </c>
      <c r="D39" s="1101" t="s">
        <v>6</v>
      </c>
      <c r="E39" s="1161"/>
      <c r="F39" s="1101"/>
      <c r="G39" s="1090"/>
      <c r="H39" s="1162"/>
      <c r="I39" s="1163">
        <f>SUM(I40:I40)</f>
        <v>0</v>
      </c>
      <c r="J39" s="1163">
        <f t="shared" ref="J39:Q39" si="6">SUM(J40:J40)</f>
        <v>0</v>
      </c>
      <c r="K39" s="1163">
        <f t="shared" si="6"/>
        <v>10000</v>
      </c>
      <c r="L39" s="1163">
        <f t="shared" si="6"/>
        <v>20000</v>
      </c>
      <c r="M39" s="1163">
        <f t="shared" si="6"/>
        <v>0</v>
      </c>
      <c r="N39" s="1163">
        <f t="shared" si="6"/>
        <v>0</v>
      </c>
      <c r="O39" s="1163">
        <f t="shared" si="6"/>
        <v>0</v>
      </c>
      <c r="P39" s="1163">
        <f t="shared" si="6"/>
        <v>0</v>
      </c>
      <c r="Q39" s="1091">
        <f t="shared" si="6"/>
        <v>30000</v>
      </c>
    </row>
    <row r="40" spans="2:17" s="475" customFormat="1" ht="75" customHeight="1" x14ac:dyDescent="0.3">
      <c r="B40" s="487"/>
      <c r="C40" s="328"/>
      <c r="D40" s="481">
        <v>4.0999999999999996</v>
      </c>
      <c r="E40" s="482" t="s">
        <v>891</v>
      </c>
      <c r="F40" s="491">
        <v>4</v>
      </c>
      <c r="G40" s="496" t="s">
        <v>444</v>
      </c>
      <c r="H40" s="484" t="s">
        <v>486</v>
      </c>
      <c r="I40" s="490"/>
      <c r="J40" s="490"/>
      <c r="K40" s="490">
        <v>10000</v>
      </c>
      <c r="L40" s="490">
        <v>20000</v>
      </c>
      <c r="M40" s="490"/>
      <c r="N40" s="490"/>
      <c r="O40" s="490"/>
      <c r="P40" s="490"/>
      <c r="Q40" s="1168">
        <f>SUM(I40:P40)</f>
        <v>30000</v>
      </c>
    </row>
    <row r="41" spans="2:17" s="475" customFormat="1" x14ac:dyDescent="0.3">
      <c r="B41" s="486"/>
      <c r="C41" s="1088" t="s">
        <v>53</v>
      </c>
      <c r="D41" s="1101" t="s">
        <v>7</v>
      </c>
      <c r="E41" s="1161"/>
      <c r="F41" s="1101"/>
      <c r="G41" s="1090"/>
      <c r="H41" s="1162"/>
      <c r="I41" s="1163">
        <f>SUM(I42:I46)</f>
        <v>0</v>
      </c>
      <c r="J41" s="1163">
        <f t="shared" ref="J41:Q41" si="7">SUM(J42:J46)</f>
        <v>0</v>
      </c>
      <c r="K41" s="1163">
        <f>SUM(K42:K46)</f>
        <v>6000</v>
      </c>
      <c r="L41" s="1163">
        <f t="shared" si="7"/>
        <v>69000</v>
      </c>
      <c r="M41" s="1163">
        <f t="shared" si="7"/>
        <v>0</v>
      </c>
      <c r="N41" s="1163">
        <f t="shared" si="7"/>
        <v>0</v>
      </c>
      <c r="O41" s="1163">
        <f t="shared" si="7"/>
        <v>0</v>
      </c>
      <c r="P41" s="1163">
        <f t="shared" si="7"/>
        <v>0</v>
      </c>
      <c r="Q41" s="1091">
        <f t="shared" si="7"/>
        <v>75000</v>
      </c>
    </row>
    <row r="42" spans="2:17" s="475" customFormat="1" ht="41.25" customHeight="1" x14ac:dyDescent="0.3">
      <c r="B42" s="486"/>
      <c r="C42" s="476"/>
      <c r="D42" s="478">
        <v>5.0999999999999996</v>
      </c>
      <c r="E42" s="506" t="s">
        <v>892</v>
      </c>
      <c r="F42" s="1213">
        <v>1</v>
      </c>
      <c r="G42" s="477" t="s">
        <v>441</v>
      </c>
      <c r="H42" s="1214" t="s">
        <v>486</v>
      </c>
      <c r="I42" s="507"/>
      <c r="J42" s="507"/>
      <c r="K42" s="507"/>
      <c r="L42" s="507">
        <v>50000</v>
      </c>
      <c r="M42" s="507"/>
      <c r="N42" s="507"/>
      <c r="O42" s="507"/>
      <c r="P42" s="507"/>
      <c r="Q42" s="1093">
        <f>SUM(I42:P42)</f>
        <v>50000</v>
      </c>
    </row>
    <row r="43" spans="2:17" s="475" customFormat="1" ht="56.25" x14ac:dyDescent="0.3">
      <c r="B43" s="486"/>
      <c r="C43" s="328"/>
      <c r="D43" s="481">
        <v>5.2</v>
      </c>
      <c r="E43" s="1141" t="s">
        <v>893</v>
      </c>
      <c r="F43" s="491">
        <v>1</v>
      </c>
      <c r="G43" s="496" t="s">
        <v>875</v>
      </c>
      <c r="H43" s="483" t="s">
        <v>894</v>
      </c>
      <c r="I43" s="490"/>
      <c r="J43" s="490"/>
      <c r="K43" s="490"/>
      <c r="L43" s="490">
        <v>5000</v>
      </c>
      <c r="M43" s="490"/>
      <c r="N43" s="490"/>
      <c r="O43" s="490"/>
      <c r="P43" s="490"/>
      <c r="Q43" s="1168">
        <f>SUM(I43:P43)</f>
        <v>5000</v>
      </c>
    </row>
    <row r="44" spans="2:17" s="475" customFormat="1" ht="37.5" x14ac:dyDescent="0.3">
      <c r="B44" s="486"/>
      <c r="C44" s="328"/>
      <c r="D44" s="481">
        <v>5.3</v>
      </c>
      <c r="E44" s="482" t="s">
        <v>895</v>
      </c>
      <c r="F44" s="491">
        <v>1</v>
      </c>
      <c r="G44" s="496" t="s">
        <v>442</v>
      </c>
      <c r="H44" s="484" t="s">
        <v>886</v>
      </c>
      <c r="I44" s="490"/>
      <c r="J44" s="490"/>
      <c r="K44" s="490">
        <v>5000</v>
      </c>
      <c r="L44" s="490">
        <v>5000</v>
      </c>
      <c r="M44" s="490"/>
      <c r="N44" s="490"/>
      <c r="O44" s="490"/>
      <c r="P44" s="490"/>
      <c r="Q44" s="1168">
        <f>SUM(I44:P44)</f>
        <v>10000</v>
      </c>
    </row>
    <row r="45" spans="2:17" s="758" customFormat="1" ht="37.5" x14ac:dyDescent="0.2">
      <c r="B45" s="328"/>
      <c r="C45" s="328"/>
      <c r="D45" s="481">
        <v>5.4</v>
      </c>
      <c r="E45" s="482" t="s">
        <v>896</v>
      </c>
      <c r="F45" s="491">
        <v>1</v>
      </c>
      <c r="G45" s="496" t="s">
        <v>878</v>
      </c>
      <c r="H45" s="484" t="s">
        <v>486</v>
      </c>
      <c r="I45" s="490"/>
      <c r="J45" s="490"/>
      <c r="K45" s="490"/>
      <c r="L45" s="490">
        <v>5000</v>
      </c>
      <c r="M45" s="490"/>
      <c r="N45" s="490"/>
      <c r="O45" s="490"/>
      <c r="P45" s="490"/>
      <c r="Q45" s="1168">
        <f>SUM(I45:P45)</f>
        <v>5000</v>
      </c>
    </row>
    <row r="46" spans="2:17" s="475" customFormat="1" ht="56.25" x14ac:dyDescent="0.3">
      <c r="B46" s="486"/>
      <c r="C46" s="328"/>
      <c r="D46" s="481">
        <v>5.5</v>
      </c>
      <c r="E46" s="492" t="s">
        <v>897</v>
      </c>
      <c r="F46" s="489">
        <v>1</v>
      </c>
      <c r="G46" s="556" t="s">
        <v>881</v>
      </c>
      <c r="H46" s="493" t="s">
        <v>898</v>
      </c>
      <c r="I46" s="1143"/>
      <c r="J46" s="1143"/>
      <c r="K46" s="1143">
        <v>1000</v>
      </c>
      <c r="L46" s="1143">
        <v>4000</v>
      </c>
      <c r="M46" s="490"/>
      <c r="N46" s="490"/>
      <c r="O46" s="490"/>
      <c r="P46" s="490"/>
      <c r="Q46" s="1168">
        <f>SUM(I46:P46)</f>
        <v>5000</v>
      </c>
    </row>
    <row r="47" spans="2:17" s="475" customFormat="1" x14ac:dyDescent="0.3">
      <c r="B47" s="486"/>
      <c r="C47" s="1088" t="s">
        <v>54</v>
      </c>
      <c r="D47" s="1101" t="s">
        <v>70</v>
      </c>
      <c r="E47" s="1161"/>
      <c r="F47" s="1101"/>
      <c r="G47" s="1090"/>
      <c r="H47" s="1170"/>
      <c r="I47" s="1163">
        <f>SUM(I48:I52)</f>
        <v>0</v>
      </c>
      <c r="J47" s="1163">
        <f t="shared" ref="J47:Q47" si="8">SUM(J48:J52)</f>
        <v>0</v>
      </c>
      <c r="K47" s="1163">
        <f t="shared" si="8"/>
        <v>25000</v>
      </c>
      <c r="L47" s="1163">
        <f t="shared" si="8"/>
        <v>176600</v>
      </c>
      <c r="M47" s="1163">
        <f t="shared" si="8"/>
        <v>0</v>
      </c>
      <c r="N47" s="1163">
        <f t="shared" si="8"/>
        <v>0</v>
      </c>
      <c r="O47" s="1163">
        <f t="shared" si="8"/>
        <v>0</v>
      </c>
      <c r="P47" s="1163">
        <f t="shared" si="8"/>
        <v>0</v>
      </c>
      <c r="Q47" s="1091">
        <f t="shared" si="8"/>
        <v>201600</v>
      </c>
    </row>
    <row r="48" spans="2:17" s="475" customFormat="1" ht="41.25" customHeight="1" x14ac:dyDescent="0.3">
      <c r="B48" s="486"/>
      <c r="C48" s="328"/>
      <c r="D48" s="481">
        <v>6.1</v>
      </c>
      <c r="E48" s="482" t="s">
        <v>899</v>
      </c>
      <c r="F48" s="484" t="s">
        <v>69</v>
      </c>
      <c r="G48" s="496" t="s">
        <v>441</v>
      </c>
      <c r="H48" s="484" t="s">
        <v>486</v>
      </c>
      <c r="I48" s="490"/>
      <c r="J48" s="490"/>
      <c r="K48" s="490"/>
      <c r="L48" s="490">
        <v>120000</v>
      </c>
      <c r="M48" s="490"/>
      <c r="N48" s="490"/>
      <c r="O48" s="490"/>
      <c r="P48" s="490"/>
      <c r="Q48" s="1168">
        <f t="shared" ref="Q48:Q52" si="9">SUM(I48:P48)</f>
        <v>120000</v>
      </c>
    </row>
    <row r="49" spans="2:17" s="475" customFormat="1" ht="57" customHeight="1" x14ac:dyDescent="0.3">
      <c r="B49" s="486"/>
      <c r="C49" s="328"/>
      <c r="D49" s="481">
        <v>6.2</v>
      </c>
      <c r="E49" s="482" t="s">
        <v>900</v>
      </c>
      <c r="F49" s="491" t="s">
        <v>901</v>
      </c>
      <c r="G49" s="496" t="s">
        <v>444</v>
      </c>
      <c r="H49" s="484" t="s">
        <v>486</v>
      </c>
      <c r="I49" s="490"/>
      <c r="J49" s="490"/>
      <c r="K49" s="490">
        <v>10000</v>
      </c>
      <c r="L49" s="490">
        <v>25000</v>
      </c>
      <c r="M49" s="490"/>
      <c r="N49" s="490"/>
      <c r="O49" s="490"/>
      <c r="P49" s="490"/>
      <c r="Q49" s="1168">
        <f t="shared" si="9"/>
        <v>35000</v>
      </c>
    </row>
    <row r="50" spans="2:17" s="475" customFormat="1" ht="56.25" x14ac:dyDescent="0.3">
      <c r="B50" s="487"/>
      <c r="C50" s="328"/>
      <c r="D50" s="481">
        <v>6.3</v>
      </c>
      <c r="E50" s="1141" t="s">
        <v>902</v>
      </c>
      <c r="F50" s="491" t="s">
        <v>69</v>
      </c>
      <c r="G50" s="496" t="s">
        <v>903</v>
      </c>
      <c r="H50" s="483" t="s">
        <v>904</v>
      </c>
      <c r="I50" s="490"/>
      <c r="J50" s="490"/>
      <c r="K50" s="490"/>
      <c r="L50" s="490">
        <v>11600</v>
      </c>
      <c r="M50" s="490"/>
      <c r="N50" s="490"/>
      <c r="O50" s="490"/>
      <c r="P50" s="490"/>
      <c r="Q50" s="1168">
        <f t="shared" si="9"/>
        <v>11600</v>
      </c>
    </row>
    <row r="51" spans="2:17" s="475" customFormat="1" ht="56.25" x14ac:dyDescent="0.3">
      <c r="B51" s="486"/>
      <c r="C51" s="328"/>
      <c r="D51" s="481">
        <v>6.4</v>
      </c>
      <c r="E51" s="482" t="s">
        <v>905</v>
      </c>
      <c r="F51" s="491">
        <v>1</v>
      </c>
      <c r="G51" s="496" t="s">
        <v>442</v>
      </c>
      <c r="H51" s="483" t="s">
        <v>906</v>
      </c>
      <c r="I51" s="490"/>
      <c r="J51" s="490"/>
      <c r="K51" s="490">
        <v>15000</v>
      </c>
      <c r="L51" s="490">
        <v>15000</v>
      </c>
      <c r="M51" s="490"/>
      <c r="N51" s="490"/>
      <c r="O51" s="490"/>
      <c r="P51" s="490"/>
      <c r="Q51" s="1168">
        <f t="shared" si="9"/>
        <v>30000</v>
      </c>
    </row>
    <row r="52" spans="2:17" s="475" customFormat="1" ht="60" customHeight="1" x14ac:dyDescent="0.3">
      <c r="B52" s="486"/>
      <c r="C52" s="328"/>
      <c r="D52" s="481">
        <v>6.5</v>
      </c>
      <c r="E52" s="482" t="s">
        <v>907</v>
      </c>
      <c r="F52" s="491" t="s">
        <v>69</v>
      </c>
      <c r="G52" s="496" t="s">
        <v>878</v>
      </c>
      <c r="H52" s="484" t="s">
        <v>486</v>
      </c>
      <c r="I52" s="490"/>
      <c r="J52" s="490"/>
      <c r="K52" s="490"/>
      <c r="L52" s="490">
        <v>5000</v>
      </c>
      <c r="M52" s="490"/>
      <c r="N52" s="490"/>
      <c r="O52" s="490"/>
      <c r="P52" s="490"/>
      <c r="Q52" s="1168">
        <f t="shared" si="9"/>
        <v>5000</v>
      </c>
    </row>
    <row r="53" spans="2:17" s="475" customFormat="1" x14ac:dyDescent="0.3">
      <c r="B53" s="486"/>
      <c r="C53" s="1088" t="s">
        <v>55</v>
      </c>
      <c r="D53" s="1101" t="s">
        <v>165</v>
      </c>
      <c r="E53" s="1161"/>
      <c r="F53" s="1101"/>
      <c r="G53" s="1090"/>
      <c r="H53" s="1162"/>
      <c r="I53" s="1171">
        <f>SUM(I54:I58)</f>
        <v>0</v>
      </c>
      <c r="J53" s="1171">
        <f t="shared" ref="J53:Q53" si="10">SUM(J54:J58)</f>
        <v>2000</v>
      </c>
      <c r="K53" s="1171">
        <f t="shared" si="10"/>
        <v>7000</v>
      </c>
      <c r="L53" s="1171">
        <f t="shared" si="10"/>
        <v>92200</v>
      </c>
      <c r="M53" s="1171">
        <f t="shared" si="10"/>
        <v>0</v>
      </c>
      <c r="N53" s="1171">
        <f t="shared" si="10"/>
        <v>0</v>
      </c>
      <c r="O53" s="1171">
        <f t="shared" si="10"/>
        <v>0</v>
      </c>
      <c r="P53" s="1171">
        <f t="shared" si="10"/>
        <v>0</v>
      </c>
      <c r="Q53" s="1107">
        <f t="shared" si="10"/>
        <v>101200</v>
      </c>
    </row>
    <row r="54" spans="2:17" s="475" customFormat="1" ht="193.5" customHeight="1" x14ac:dyDescent="0.3">
      <c r="B54" s="486"/>
      <c r="C54" s="476"/>
      <c r="D54" s="478">
        <v>7.1</v>
      </c>
      <c r="E54" s="506" t="s">
        <v>2004</v>
      </c>
      <c r="F54" s="1213" t="s">
        <v>180</v>
      </c>
      <c r="G54" s="477" t="s">
        <v>441</v>
      </c>
      <c r="H54" s="1214" t="s">
        <v>486</v>
      </c>
      <c r="I54" s="507"/>
      <c r="J54" s="507">
        <v>2000</v>
      </c>
      <c r="K54" s="507">
        <v>5000</v>
      </c>
      <c r="L54" s="507">
        <v>25000</v>
      </c>
      <c r="M54" s="507"/>
      <c r="N54" s="507"/>
      <c r="O54" s="507"/>
      <c r="P54" s="507"/>
      <c r="Q54" s="1093">
        <f t="shared" ref="Q54:Q58" si="11">SUM(I54:P54)</f>
        <v>32000</v>
      </c>
    </row>
    <row r="55" spans="2:17" s="475" customFormat="1" ht="75" x14ac:dyDescent="0.3">
      <c r="B55" s="487"/>
      <c r="C55" s="328"/>
      <c r="D55" s="481">
        <v>7.2</v>
      </c>
      <c r="E55" s="492" t="s">
        <v>2003</v>
      </c>
      <c r="F55" s="491">
        <v>1.3</v>
      </c>
      <c r="G55" s="496" t="s">
        <v>903</v>
      </c>
      <c r="H55" s="483" t="s">
        <v>908</v>
      </c>
      <c r="I55" s="490"/>
      <c r="J55" s="490"/>
      <c r="K55" s="490"/>
      <c r="L55" s="490">
        <v>35000</v>
      </c>
      <c r="M55" s="490"/>
      <c r="N55" s="490"/>
      <c r="O55" s="490"/>
      <c r="P55" s="490"/>
      <c r="Q55" s="1168">
        <f t="shared" si="11"/>
        <v>35000</v>
      </c>
    </row>
    <row r="56" spans="2:17" s="475" customFormat="1" ht="75" x14ac:dyDescent="0.3">
      <c r="B56" s="486"/>
      <c r="C56" s="328"/>
      <c r="D56" s="481">
        <v>7.3</v>
      </c>
      <c r="E56" s="482" t="s">
        <v>2005</v>
      </c>
      <c r="F56" s="491" t="s">
        <v>180</v>
      </c>
      <c r="G56" s="496" t="s">
        <v>878</v>
      </c>
      <c r="H56" s="484" t="s">
        <v>486</v>
      </c>
      <c r="I56" s="490"/>
      <c r="J56" s="490"/>
      <c r="K56" s="490"/>
      <c r="L56" s="490">
        <v>20000</v>
      </c>
      <c r="M56" s="490"/>
      <c r="N56" s="490"/>
      <c r="O56" s="490"/>
      <c r="P56" s="490"/>
      <c r="Q56" s="1168">
        <f t="shared" si="11"/>
        <v>20000</v>
      </c>
    </row>
    <row r="57" spans="2:17" s="475" customFormat="1" ht="75" x14ac:dyDescent="0.3">
      <c r="B57" s="486"/>
      <c r="C57" s="328"/>
      <c r="D57" s="481">
        <v>7.4</v>
      </c>
      <c r="E57" s="488" t="s">
        <v>1552</v>
      </c>
      <c r="F57" s="491">
        <v>1</v>
      </c>
      <c r="G57" s="496" t="s">
        <v>879</v>
      </c>
      <c r="H57" s="484" t="s">
        <v>486</v>
      </c>
      <c r="I57" s="490"/>
      <c r="J57" s="490"/>
      <c r="K57" s="490"/>
      <c r="L57" s="490">
        <v>9200</v>
      </c>
      <c r="M57" s="490"/>
      <c r="N57" s="490"/>
      <c r="O57" s="490"/>
      <c r="P57" s="490"/>
      <c r="Q57" s="1168">
        <f t="shared" si="11"/>
        <v>9200</v>
      </c>
    </row>
    <row r="58" spans="2:17" s="475" customFormat="1" ht="75.75" customHeight="1" x14ac:dyDescent="0.3">
      <c r="B58" s="486"/>
      <c r="C58" s="328"/>
      <c r="D58" s="481">
        <v>7.5</v>
      </c>
      <c r="E58" s="492" t="s">
        <v>1560</v>
      </c>
      <c r="F58" s="489">
        <v>1</v>
      </c>
      <c r="G58" s="556" t="s">
        <v>881</v>
      </c>
      <c r="H58" s="484" t="s">
        <v>486</v>
      </c>
      <c r="I58" s="1143"/>
      <c r="J58" s="1143"/>
      <c r="K58" s="1143">
        <v>2000</v>
      </c>
      <c r="L58" s="1143">
        <v>3000</v>
      </c>
      <c r="M58" s="490"/>
      <c r="N58" s="490"/>
      <c r="O58" s="490"/>
      <c r="P58" s="490"/>
      <c r="Q58" s="1168">
        <f t="shared" si="11"/>
        <v>5000</v>
      </c>
    </row>
    <row r="59" spans="2:17" s="475" customFormat="1" x14ac:dyDescent="0.3">
      <c r="B59" s="486"/>
      <c r="C59" s="1088" t="s">
        <v>56</v>
      </c>
      <c r="D59" s="1101" t="s">
        <v>95</v>
      </c>
      <c r="E59" s="1161"/>
      <c r="F59" s="1101"/>
      <c r="G59" s="1090"/>
      <c r="H59" s="1162"/>
      <c r="I59" s="1163">
        <f>SUM(I60:I60)</f>
        <v>0</v>
      </c>
      <c r="J59" s="1163">
        <f t="shared" ref="J59:Q59" si="12">SUM(J60:J60)</f>
        <v>0</v>
      </c>
      <c r="K59" s="1163">
        <f t="shared" si="12"/>
        <v>10000</v>
      </c>
      <c r="L59" s="1163">
        <f t="shared" si="12"/>
        <v>0</v>
      </c>
      <c r="M59" s="1163">
        <f t="shared" si="12"/>
        <v>0</v>
      </c>
      <c r="N59" s="1163">
        <f t="shared" si="12"/>
        <v>0</v>
      </c>
      <c r="O59" s="1163">
        <f t="shared" si="12"/>
        <v>0</v>
      </c>
      <c r="P59" s="1163">
        <f t="shared" si="12"/>
        <v>0</v>
      </c>
      <c r="Q59" s="1091">
        <f t="shared" si="12"/>
        <v>10000</v>
      </c>
    </row>
    <row r="60" spans="2:17" s="475" customFormat="1" ht="37.5" x14ac:dyDescent="0.3">
      <c r="B60" s="486"/>
      <c r="C60" s="328"/>
      <c r="D60" s="481">
        <v>8.1</v>
      </c>
      <c r="E60" s="482" t="s">
        <v>910</v>
      </c>
      <c r="F60" s="491">
        <v>1</v>
      </c>
      <c r="G60" s="496" t="s">
        <v>442</v>
      </c>
      <c r="H60" s="484" t="s">
        <v>911</v>
      </c>
      <c r="I60" s="490"/>
      <c r="J60" s="490"/>
      <c r="K60" s="490">
        <v>10000</v>
      </c>
      <c r="L60" s="490"/>
      <c r="M60" s="490"/>
      <c r="N60" s="490"/>
      <c r="O60" s="490"/>
      <c r="P60" s="490"/>
      <c r="Q60" s="1168">
        <f t="shared" ref="Q60" si="13">SUM(I60:P60)</f>
        <v>10000</v>
      </c>
    </row>
    <row r="61" spans="2:17" s="475" customFormat="1" x14ac:dyDescent="0.3">
      <c r="B61" s="486"/>
      <c r="C61" s="1088" t="s">
        <v>58</v>
      </c>
      <c r="D61" s="1101" t="s">
        <v>181</v>
      </c>
      <c r="E61" s="1161"/>
      <c r="F61" s="1101"/>
      <c r="G61" s="1090"/>
      <c r="H61" s="1162"/>
      <c r="I61" s="1163">
        <f>SUM(I62:I63)</f>
        <v>0</v>
      </c>
      <c r="J61" s="1163">
        <f t="shared" ref="J61:Q61" si="14">SUM(J62:J63)</f>
        <v>0</v>
      </c>
      <c r="K61" s="1163">
        <f t="shared" si="14"/>
        <v>1000</v>
      </c>
      <c r="L61" s="1163">
        <f t="shared" si="14"/>
        <v>12500</v>
      </c>
      <c r="M61" s="1163">
        <f t="shared" si="14"/>
        <v>0</v>
      </c>
      <c r="N61" s="1163">
        <f t="shared" si="14"/>
        <v>0</v>
      </c>
      <c r="O61" s="1163">
        <f t="shared" si="14"/>
        <v>0</v>
      </c>
      <c r="P61" s="1163">
        <f t="shared" si="14"/>
        <v>0</v>
      </c>
      <c r="Q61" s="1091">
        <f t="shared" si="14"/>
        <v>13500</v>
      </c>
    </row>
    <row r="62" spans="2:17" s="475" customFormat="1" ht="59.25" customHeight="1" x14ac:dyDescent="0.3">
      <c r="B62" s="486"/>
      <c r="C62" s="328"/>
      <c r="D62" s="481">
        <v>9.1</v>
      </c>
      <c r="E62" s="482" t="s">
        <v>912</v>
      </c>
      <c r="F62" s="491" t="s">
        <v>180</v>
      </c>
      <c r="G62" s="496" t="s">
        <v>441</v>
      </c>
      <c r="H62" s="484" t="s">
        <v>486</v>
      </c>
      <c r="I62" s="490"/>
      <c r="J62" s="490"/>
      <c r="K62" s="490"/>
      <c r="L62" s="490">
        <v>10000</v>
      </c>
      <c r="M62" s="490"/>
      <c r="N62" s="490"/>
      <c r="O62" s="490"/>
      <c r="P62" s="490"/>
      <c r="Q62" s="1168">
        <f t="shared" ref="Q62:Q63" si="15">SUM(I62:P62)</f>
        <v>10000</v>
      </c>
    </row>
    <row r="63" spans="2:17" s="475" customFormat="1" ht="36.75" customHeight="1" x14ac:dyDescent="0.3">
      <c r="B63" s="487"/>
      <c r="C63" s="328"/>
      <c r="D63" s="481">
        <v>9.1999999999999993</v>
      </c>
      <c r="E63" s="488" t="s">
        <v>446</v>
      </c>
      <c r="F63" s="489">
        <v>1</v>
      </c>
      <c r="G63" s="556" t="s">
        <v>881</v>
      </c>
      <c r="H63" s="493" t="s">
        <v>898</v>
      </c>
      <c r="I63" s="1143"/>
      <c r="J63" s="1143"/>
      <c r="K63" s="1143">
        <v>1000</v>
      </c>
      <c r="L63" s="1143">
        <v>2500</v>
      </c>
      <c r="M63" s="490"/>
      <c r="N63" s="490"/>
      <c r="O63" s="490"/>
      <c r="P63" s="490"/>
      <c r="Q63" s="1168">
        <f t="shared" si="15"/>
        <v>3500</v>
      </c>
    </row>
    <row r="64" spans="2:17" s="475" customFormat="1" x14ac:dyDescent="0.3">
      <c r="B64" s="486"/>
      <c r="C64" s="1113" t="s">
        <v>2</v>
      </c>
      <c r="D64" s="1114"/>
      <c r="E64" s="1175"/>
      <c r="F64" s="1114"/>
      <c r="G64" s="1115"/>
      <c r="H64" s="1176"/>
      <c r="I64" s="1177">
        <f>SUM(I65+I67+I71)</f>
        <v>0</v>
      </c>
      <c r="J64" s="1177">
        <f t="shared" ref="J64:Q64" si="16">SUM(J65+J67+J71)</f>
        <v>5000</v>
      </c>
      <c r="K64" s="1177">
        <f t="shared" si="16"/>
        <v>15000</v>
      </c>
      <c r="L64" s="1177">
        <f t="shared" si="16"/>
        <v>75000</v>
      </c>
      <c r="M64" s="1177">
        <f t="shared" si="16"/>
        <v>0</v>
      </c>
      <c r="N64" s="1177">
        <f t="shared" si="16"/>
        <v>0</v>
      </c>
      <c r="O64" s="1177">
        <f t="shared" si="16"/>
        <v>0</v>
      </c>
      <c r="P64" s="1177">
        <f t="shared" si="16"/>
        <v>0</v>
      </c>
      <c r="Q64" s="1116">
        <f t="shared" si="16"/>
        <v>95000</v>
      </c>
    </row>
    <row r="65" spans="2:17" s="475" customFormat="1" x14ac:dyDescent="0.3">
      <c r="B65" s="486"/>
      <c r="C65" s="1102" t="s">
        <v>59</v>
      </c>
      <c r="D65" s="1103" t="s">
        <v>32</v>
      </c>
      <c r="E65" s="1172"/>
      <c r="F65" s="1103"/>
      <c r="G65" s="1104"/>
      <c r="H65" s="1173"/>
      <c r="I65" s="1174">
        <f>SUM(I66:I66)</f>
        <v>0</v>
      </c>
      <c r="J65" s="1174">
        <f t="shared" ref="J65:Q65" si="17">SUM(J66:J66)</f>
        <v>0</v>
      </c>
      <c r="K65" s="1174">
        <f t="shared" si="17"/>
        <v>5000</v>
      </c>
      <c r="L65" s="1174">
        <f t="shared" si="17"/>
        <v>20000</v>
      </c>
      <c r="M65" s="1174">
        <f t="shared" si="17"/>
        <v>0</v>
      </c>
      <c r="N65" s="1174">
        <f t="shared" si="17"/>
        <v>0</v>
      </c>
      <c r="O65" s="1174">
        <f t="shared" si="17"/>
        <v>0</v>
      </c>
      <c r="P65" s="1174">
        <f t="shared" si="17"/>
        <v>0</v>
      </c>
      <c r="Q65" s="1105">
        <f t="shared" si="17"/>
        <v>25000</v>
      </c>
    </row>
    <row r="66" spans="2:17" s="475" customFormat="1" ht="41.25" customHeight="1" x14ac:dyDescent="0.3">
      <c r="B66" s="486"/>
      <c r="C66" s="328"/>
      <c r="D66" s="481">
        <v>10.1</v>
      </c>
      <c r="E66" s="596" t="s">
        <v>913</v>
      </c>
      <c r="F66" s="491" t="s">
        <v>914</v>
      </c>
      <c r="G66" s="496" t="s">
        <v>441</v>
      </c>
      <c r="H66" s="484" t="s">
        <v>486</v>
      </c>
      <c r="I66" s="490"/>
      <c r="J66" s="490"/>
      <c r="K66" s="490">
        <v>5000</v>
      </c>
      <c r="L66" s="490">
        <v>20000</v>
      </c>
      <c r="M66" s="490"/>
      <c r="N66" s="490"/>
      <c r="O66" s="490"/>
      <c r="P66" s="490"/>
      <c r="Q66" s="1168">
        <f>SUM(I66:P66)</f>
        <v>25000</v>
      </c>
    </row>
    <row r="67" spans="2:17" s="475" customFormat="1" x14ac:dyDescent="0.3">
      <c r="B67" s="486"/>
      <c r="C67" s="1088" t="s">
        <v>60</v>
      </c>
      <c r="D67" s="1089" t="s">
        <v>16</v>
      </c>
      <c r="E67" s="1161"/>
      <c r="F67" s="1101"/>
      <c r="G67" s="1090"/>
      <c r="H67" s="1162"/>
      <c r="I67" s="1163">
        <f>SUM(I68:I70)</f>
        <v>0</v>
      </c>
      <c r="J67" s="1163">
        <f t="shared" ref="J67:P67" si="18">SUM(J68:J70)</f>
        <v>5000</v>
      </c>
      <c r="K67" s="1163">
        <f t="shared" si="18"/>
        <v>10000</v>
      </c>
      <c r="L67" s="1163">
        <f t="shared" si="18"/>
        <v>55000</v>
      </c>
      <c r="M67" s="1163">
        <f t="shared" si="18"/>
        <v>0</v>
      </c>
      <c r="N67" s="1163">
        <f t="shared" si="18"/>
        <v>0</v>
      </c>
      <c r="O67" s="1163">
        <f t="shared" si="18"/>
        <v>0</v>
      </c>
      <c r="P67" s="1163">
        <f t="shared" si="18"/>
        <v>0</v>
      </c>
      <c r="Q67" s="1091">
        <f>SUM(Q68:Q70)</f>
        <v>70000</v>
      </c>
    </row>
    <row r="68" spans="2:17" s="475" customFormat="1" ht="41.25" customHeight="1" x14ac:dyDescent="0.3">
      <c r="B68" s="486"/>
      <c r="C68" s="328"/>
      <c r="D68" s="481">
        <v>11.1</v>
      </c>
      <c r="E68" s="482" t="s">
        <v>915</v>
      </c>
      <c r="F68" s="491" t="s">
        <v>914</v>
      </c>
      <c r="G68" s="496" t="s">
        <v>441</v>
      </c>
      <c r="H68" s="484" t="s">
        <v>486</v>
      </c>
      <c r="I68" s="490"/>
      <c r="J68" s="490"/>
      <c r="K68" s="490">
        <v>5000</v>
      </c>
      <c r="L68" s="490">
        <v>15000</v>
      </c>
      <c r="M68" s="490"/>
      <c r="N68" s="490"/>
      <c r="O68" s="490"/>
      <c r="P68" s="490"/>
      <c r="Q68" s="1168">
        <f>SUM(I68:P68)</f>
        <v>20000</v>
      </c>
    </row>
    <row r="69" spans="2:17" s="475" customFormat="1" ht="41.25" customHeight="1" x14ac:dyDescent="0.3">
      <c r="B69" s="486"/>
      <c r="C69" s="328"/>
      <c r="D69" s="481">
        <v>11.2</v>
      </c>
      <c r="E69" s="482" t="s">
        <v>248</v>
      </c>
      <c r="F69" s="491" t="s">
        <v>914</v>
      </c>
      <c r="G69" s="496" t="s">
        <v>441</v>
      </c>
      <c r="H69" s="484" t="s">
        <v>486</v>
      </c>
      <c r="I69" s="490"/>
      <c r="J69" s="490">
        <v>5000</v>
      </c>
      <c r="K69" s="490">
        <v>5000</v>
      </c>
      <c r="L69" s="490">
        <v>20000</v>
      </c>
      <c r="M69" s="490"/>
      <c r="N69" s="490"/>
      <c r="O69" s="490"/>
      <c r="P69" s="490"/>
      <c r="Q69" s="1168">
        <f>SUM(I69:P69)</f>
        <v>30000</v>
      </c>
    </row>
    <row r="70" spans="2:17" s="475" customFormat="1" ht="41.25" customHeight="1" x14ac:dyDescent="0.3">
      <c r="B70" s="486"/>
      <c r="C70" s="1605"/>
      <c r="D70" s="1095">
        <v>11.3</v>
      </c>
      <c r="E70" s="508" t="s">
        <v>447</v>
      </c>
      <c r="F70" s="509" t="s">
        <v>914</v>
      </c>
      <c r="G70" s="504" t="s">
        <v>441</v>
      </c>
      <c r="H70" s="1156" t="s">
        <v>486</v>
      </c>
      <c r="I70" s="1606"/>
      <c r="J70" s="1606"/>
      <c r="K70" s="1606"/>
      <c r="L70" s="1607">
        <v>20000</v>
      </c>
      <c r="M70" s="1606"/>
      <c r="N70" s="1606"/>
      <c r="O70" s="1606"/>
      <c r="P70" s="1606"/>
      <c r="Q70" s="1097">
        <f>SUM(I70:P70)</f>
        <v>20000</v>
      </c>
    </row>
    <row r="71" spans="2:17" s="475" customFormat="1" x14ac:dyDescent="0.3">
      <c r="B71" s="486"/>
      <c r="C71" s="1088" t="s">
        <v>61</v>
      </c>
      <c r="D71" s="1089" t="s">
        <v>19</v>
      </c>
      <c r="E71" s="1161"/>
      <c r="F71" s="1101"/>
      <c r="G71" s="1090"/>
      <c r="H71" s="1162"/>
      <c r="I71" s="1163">
        <v>0</v>
      </c>
      <c r="J71" s="1163">
        <v>0</v>
      </c>
      <c r="K71" s="1163">
        <v>0</v>
      </c>
      <c r="L71" s="1163">
        <v>0</v>
      </c>
      <c r="M71" s="1163">
        <v>0</v>
      </c>
      <c r="N71" s="1163">
        <v>0</v>
      </c>
      <c r="O71" s="1163">
        <v>0</v>
      </c>
      <c r="P71" s="1163">
        <v>0</v>
      </c>
      <c r="Q71" s="1091">
        <v>0</v>
      </c>
    </row>
    <row r="72" spans="2:17" s="475" customFormat="1" x14ac:dyDescent="0.3">
      <c r="B72" s="486"/>
      <c r="C72" s="1113" t="s">
        <v>87</v>
      </c>
      <c r="D72" s="1114"/>
      <c r="E72" s="1175"/>
      <c r="F72" s="1114"/>
      <c r="G72" s="1115"/>
      <c r="H72" s="1176"/>
      <c r="I72" s="1177">
        <f t="shared" ref="I72:Q72" si="19">SUM(I73+I76)</f>
        <v>0</v>
      </c>
      <c r="J72" s="1177">
        <f t="shared" si="19"/>
        <v>0</v>
      </c>
      <c r="K72" s="1177">
        <f t="shared" si="19"/>
        <v>0</v>
      </c>
      <c r="L72" s="1177">
        <f t="shared" si="19"/>
        <v>0</v>
      </c>
      <c r="M72" s="1177">
        <f t="shared" si="19"/>
        <v>0</v>
      </c>
      <c r="N72" s="1177">
        <f t="shared" si="19"/>
        <v>0</v>
      </c>
      <c r="O72" s="1177">
        <f t="shared" si="19"/>
        <v>0</v>
      </c>
      <c r="P72" s="1177">
        <f t="shared" si="19"/>
        <v>0</v>
      </c>
      <c r="Q72" s="1116">
        <f t="shared" si="19"/>
        <v>0</v>
      </c>
    </row>
    <row r="73" spans="2:17" s="475" customFormat="1" x14ac:dyDescent="0.3">
      <c r="B73" s="486"/>
      <c r="C73" s="1088" t="s">
        <v>62</v>
      </c>
      <c r="D73" s="1101" t="s">
        <v>90</v>
      </c>
      <c r="E73" s="1161"/>
      <c r="F73" s="1101"/>
      <c r="G73" s="1090"/>
      <c r="H73" s="1162"/>
      <c r="I73" s="1163">
        <f t="shared" ref="I73:P73" si="20">SUM(I74)</f>
        <v>0</v>
      </c>
      <c r="J73" s="1163">
        <f t="shared" si="20"/>
        <v>0</v>
      </c>
      <c r="K73" s="1163">
        <f t="shared" si="20"/>
        <v>0</v>
      </c>
      <c r="L73" s="1163">
        <f t="shared" si="20"/>
        <v>0</v>
      </c>
      <c r="M73" s="1163">
        <f t="shared" si="20"/>
        <v>0</v>
      </c>
      <c r="N73" s="1163">
        <f t="shared" si="20"/>
        <v>0</v>
      </c>
      <c r="O73" s="1163">
        <f t="shared" si="20"/>
        <v>0</v>
      </c>
      <c r="P73" s="1163">
        <f t="shared" si="20"/>
        <v>0</v>
      </c>
      <c r="Q73" s="1091">
        <f>SUM(Q74:Q75)</f>
        <v>0</v>
      </c>
    </row>
    <row r="74" spans="2:17" s="475" customFormat="1" hidden="1" x14ac:dyDescent="0.3">
      <c r="B74" s="486"/>
      <c r="C74" s="328"/>
      <c r="D74" s="481">
        <v>13.1</v>
      </c>
      <c r="E74" s="596"/>
      <c r="F74" s="491"/>
      <c r="G74" s="600"/>
      <c r="H74" s="1144"/>
      <c r="I74" s="490"/>
      <c r="J74" s="490"/>
      <c r="K74" s="490"/>
      <c r="L74" s="490"/>
      <c r="M74" s="490"/>
      <c r="N74" s="490"/>
      <c r="O74" s="490"/>
      <c r="P74" s="490"/>
      <c r="Q74" s="1168">
        <f>SUM(I74:P74)</f>
        <v>0</v>
      </c>
    </row>
    <row r="75" spans="2:17" s="475" customFormat="1" hidden="1" x14ac:dyDescent="0.3">
      <c r="B75" s="486"/>
      <c r="C75" s="328"/>
      <c r="D75" s="481">
        <v>13.2</v>
      </c>
      <c r="E75" s="596"/>
      <c r="F75" s="491"/>
      <c r="G75" s="600"/>
      <c r="H75" s="1144"/>
      <c r="I75" s="490"/>
      <c r="J75" s="490"/>
      <c r="K75" s="490"/>
      <c r="L75" s="490"/>
      <c r="M75" s="490"/>
      <c r="N75" s="490"/>
      <c r="O75" s="490"/>
      <c r="P75" s="490"/>
      <c r="Q75" s="1168">
        <f>SUM(I75:P75)</f>
        <v>0</v>
      </c>
    </row>
    <row r="76" spans="2:17" s="475" customFormat="1" x14ac:dyDescent="0.3">
      <c r="B76" s="486"/>
      <c r="C76" s="1102" t="s">
        <v>63</v>
      </c>
      <c r="D76" s="1103" t="s">
        <v>184</v>
      </c>
      <c r="E76" s="1172"/>
      <c r="F76" s="1103"/>
      <c r="G76" s="1104"/>
      <c r="H76" s="1173"/>
      <c r="I76" s="1174">
        <f t="shared" ref="I76:Q76" si="21">SUM(I77:I78)</f>
        <v>0</v>
      </c>
      <c r="J76" s="1174">
        <f t="shared" si="21"/>
        <v>0</v>
      </c>
      <c r="K76" s="1174">
        <f t="shared" si="21"/>
        <v>0</v>
      </c>
      <c r="L76" s="1174">
        <f t="shared" si="21"/>
        <v>0</v>
      </c>
      <c r="M76" s="1174">
        <f t="shared" si="21"/>
        <v>0</v>
      </c>
      <c r="N76" s="1174">
        <f t="shared" si="21"/>
        <v>0</v>
      </c>
      <c r="O76" s="1174">
        <f t="shared" si="21"/>
        <v>0</v>
      </c>
      <c r="P76" s="1174">
        <f t="shared" si="21"/>
        <v>0</v>
      </c>
      <c r="Q76" s="1105">
        <f t="shared" si="21"/>
        <v>0</v>
      </c>
    </row>
    <row r="77" spans="2:17" s="475" customFormat="1" hidden="1" x14ac:dyDescent="0.3">
      <c r="B77" s="486"/>
      <c r="C77" s="1178"/>
      <c r="D77" s="1179">
        <v>14.1</v>
      </c>
      <c r="E77" s="1180"/>
      <c r="F77" s="1181"/>
      <c r="G77" s="1182"/>
      <c r="H77" s="1183"/>
      <c r="I77" s="1184"/>
      <c r="J77" s="1184"/>
      <c r="K77" s="1184"/>
      <c r="L77" s="1184"/>
      <c r="M77" s="1184"/>
      <c r="N77" s="1184"/>
      <c r="O77" s="1184"/>
      <c r="P77" s="1184"/>
      <c r="Q77" s="1185">
        <f>SUM(I77:P77)</f>
        <v>0</v>
      </c>
    </row>
    <row r="78" spans="2:17" s="475" customFormat="1" hidden="1" x14ac:dyDescent="0.3">
      <c r="B78" s="486"/>
      <c r="C78" s="328"/>
      <c r="D78" s="481">
        <v>14.2</v>
      </c>
      <c r="E78" s="482"/>
      <c r="F78" s="491"/>
      <c r="G78" s="496"/>
      <c r="H78" s="1144"/>
      <c r="I78" s="490"/>
      <c r="J78" s="490"/>
      <c r="K78" s="490"/>
      <c r="L78" s="490"/>
      <c r="M78" s="490"/>
      <c r="N78" s="490"/>
      <c r="O78" s="490"/>
      <c r="P78" s="490"/>
      <c r="Q78" s="1168">
        <f>SUM(I78:P78)</f>
        <v>0</v>
      </c>
    </row>
    <row r="79" spans="2:17" s="475" customFormat="1" x14ac:dyDescent="0.3">
      <c r="B79" s="486"/>
      <c r="C79" s="1108" t="s">
        <v>86</v>
      </c>
      <c r="D79" s="1109"/>
      <c r="E79" s="1186"/>
      <c r="F79" s="1109"/>
      <c r="G79" s="1110"/>
      <c r="H79" s="1187"/>
      <c r="I79" s="1188">
        <f>SUM(I80)</f>
        <v>0</v>
      </c>
      <c r="J79" s="1188">
        <f t="shared" ref="J79:Q79" si="22">SUM(J80)</f>
        <v>0</v>
      </c>
      <c r="K79" s="1188">
        <f t="shared" si="22"/>
        <v>0</v>
      </c>
      <c r="L79" s="1188">
        <f t="shared" si="22"/>
        <v>25000</v>
      </c>
      <c r="M79" s="1188">
        <f t="shared" si="22"/>
        <v>0</v>
      </c>
      <c r="N79" s="1188">
        <f t="shared" si="22"/>
        <v>0</v>
      </c>
      <c r="O79" s="1188">
        <f t="shared" si="22"/>
        <v>0</v>
      </c>
      <c r="P79" s="1188">
        <f t="shared" si="22"/>
        <v>0</v>
      </c>
      <c r="Q79" s="1111">
        <f t="shared" si="22"/>
        <v>25000</v>
      </c>
    </row>
    <row r="80" spans="2:17" s="475" customFormat="1" x14ac:dyDescent="0.3">
      <c r="B80" s="486"/>
      <c r="C80" s="1088" t="s">
        <v>64</v>
      </c>
      <c r="D80" s="1101" t="s">
        <v>185</v>
      </c>
      <c r="E80" s="1161"/>
      <c r="F80" s="1101"/>
      <c r="G80" s="1090"/>
      <c r="H80" s="1162"/>
      <c r="I80" s="1163">
        <f>SUM(I81:I82)</f>
        <v>0</v>
      </c>
      <c r="J80" s="1163">
        <f t="shared" ref="J80:Q80" si="23">SUM(J81:J82)</f>
        <v>0</v>
      </c>
      <c r="K80" s="1163">
        <f t="shared" si="23"/>
        <v>0</v>
      </c>
      <c r="L80" s="1163">
        <f t="shared" si="23"/>
        <v>25000</v>
      </c>
      <c r="M80" s="1163">
        <f t="shared" si="23"/>
        <v>0</v>
      </c>
      <c r="N80" s="1163">
        <f t="shared" si="23"/>
        <v>0</v>
      </c>
      <c r="O80" s="1163">
        <f t="shared" si="23"/>
        <v>0</v>
      </c>
      <c r="P80" s="1163">
        <f t="shared" si="23"/>
        <v>0</v>
      </c>
      <c r="Q80" s="1091">
        <f t="shared" si="23"/>
        <v>25000</v>
      </c>
    </row>
    <row r="81" spans="2:17" s="475" customFormat="1" ht="40.5" customHeight="1" x14ac:dyDescent="0.3">
      <c r="B81" s="486"/>
      <c r="C81" s="328"/>
      <c r="D81" s="481">
        <v>15.1</v>
      </c>
      <c r="E81" s="482" t="s">
        <v>916</v>
      </c>
      <c r="F81" s="491" t="s">
        <v>48</v>
      </c>
      <c r="G81" s="496" t="s">
        <v>441</v>
      </c>
      <c r="H81" s="484" t="s">
        <v>486</v>
      </c>
      <c r="I81" s="490"/>
      <c r="J81" s="490"/>
      <c r="K81" s="490"/>
      <c r="L81" s="490">
        <v>20000</v>
      </c>
      <c r="M81" s="490"/>
      <c r="N81" s="490"/>
      <c r="O81" s="490"/>
      <c r="P81" s="490"/>
      <c r="Q81" s="1168">
        <f>SUM(I81:P81)</f>
        <v>20000</v>
      </c>
    </row>
    <row r="82" spans="2:17" s="475" customFormat="1" ht="56.25" x14ac:dyDescent="0.3">
      <c r="B82" s="487"/>
      <c r="C82" s="328"/>
      <c r="D82" s="481">
        <v>15.2</v>
      </c>
      <c r="E82" s="482" t="s">
        <v>917</v>
      </c>
      <c r="F82" s="491" t="s">
        <v>901</v>
      </c>
      <c r="G82" s="496" t="s">
        <v>878</v>
      </c>
      <c r="H82" s="484" t="s">
        <v>486</v>
      </c>
      <c r="I82" s="490"/>
      <c r="J82" s="490"/>
      <c r="K82" s="490"/>
      <c r="L82" s="490">
        <v>5000</v>
      </c>
      <c r="M82" s="490"/>
      <c r="N82" s="490"/>
      <c r="O82" s="490"/>
      <c r="P82" s="490"/>
      <c r="Q82" s="1168">
        <f>SUM(I82:P82)</f>
        <v>5000</v>
      </c>
    </row>
    <row r="83" spans="2:17" s="475" customFormat="1" x14ac:dyDescent="0.3">
      <c r="B83" s="486"/>
      <c r="C83" s="1113" t="s">
        <v>4</v>
      </c>
      <c r="D83" s="1114"/>
      <c r="E83" s="1175"/>
      <c r="F83" s="1114"/>
      <c r="G83" s="1115"/>
      <c r="H83" s="1176"/>
      <c r="I83" s="1177">
        <f>SUM(I84+I87+I95+I102)</f>
        <v>0</v>
      </c>
      <c r="J83" s="1177">
        <f t="shared" ref="J83:Q83" si="24">SUM(J84+J87+J95+J102)</f>
        <v>0</v>
      </c>
      <c r="K83" s="1177">
        <f t="shared" si="24"/>
        <v>36800</v>
      </c>
      <c r="L83" s="1177">
        <f t="shared" si="24"/>
        <v>899887</v>
      </c>
      <c r="M83" s="1177">
        <f t="shared" si="24"/>
        <v>0</v>
      </c>
      <c r="N83" s="1177">
        <f t="shared" si="24"/>
        <v>133913</v>
      </c>
      <c r="O83" s="1177">
        <f t="shared" si="24"/>
        <v>0</v>
      </c>
      <c r="P83" s="1177">
        <f t="shared" si="24"/>
        <v>0</v>
      </c>
      <c r="Q83" s="1116">
        <f t="shared" si="24"/>
        <v>1070600</v>
      </c>
    </row>
    <row r="84" spans="2:17" s="475" customFormat="1" x14ac:dyDescent="0.3">
      <c r="B84" s="486"/>
      <c r="C84" s="1088" t="s">
        <v>65</v>
      </c>
      <c r="D84" s="1101" t="s">
        <v>91</v>
      </c>
      <c r="E84" s="1161"/>
      <c r="F84" s="1101"/>
      <c r="G84" s="1090"/>
      <c r="H84" s="1162"/>
      <c r="I84" s="1163">
        <f>SUM(I85:I86)</f>
        <v>0</v>
      </c>
      <c r="J84" s="1163">
        <f t="shared" ref="J84:Q84" si="25">SUM(J85:J86)</f>
        <v>0</v>
      </c>
      <c r="K84" s="1163">
        <f t="shared" si="25"/>
        <v>0</v>
      </c>
      <c r="L84" s="1163">
        <f t="shared" si="25"/>
        <v>50000</v>
      </c>
      <c r="M84" s="1163">
        <f t="shared" si="25"/>
        <v>0</v>
      </c>
      <c r="N84" s="1163">
        <f t="shared" si="25"/>
        <v>0</v>
      </c>
      <c r="O84" s="1163">
        <f t="shared" si="25"/>
        <v>0</v>
      </c>
      <c r="P84" s="1163">
        <f t="shared" si="25"/>
        <v>0</v>
      </c>
      <c r="Q84" s="1091">
        <f t="shared" si="25"/>
        <v>50000</v>
      </c>
    </row>
    <row r="85" spans="2:17" s="475" customFormat="1" ht="56.25" x14ac:dyDescent="0.3">
      <c r="B85" s="486"/>
      <c r="C85" s="495"/>
      <c r="D85" s="481">
        <v>16.100000000000001</v>
      </c>
      <c r="E85" s="482" t="s">
        <v>1561</v>
      </c>
      <c r="F85" s="491">
        <v>8</v>
      </c>
      <c r="G85" s="496" t="s">
        <v>441</v>
      </c>
      <c r="H85" s="484" t="s">
        <v>486</v>
      </c>
      <c r="I85" s="494"/>
      <c r="J85" s="494"/>
      <c r="K85" s="494"/>
      <c r="L85" s="494">
        <v>20000</v>
      </c>
      <c r="M85" s="494"/>
      <c r="N85" s="494"/>
      <c r="O85" s="494"/>
      <c r="P85" s="494"/>
      <c r="Q85" s="1168">
        <f>SUM(I85:P85)</f>
        <v>20000</v>
      </c>
    </row>
    <row r="86" spans="2:17" s="475" customFormat="1" ht="75" x14ac:dyDescent="0.3">
      <c r="B86" s="486"/>
      <c r="C86" s="328"/>
      <c r="D86" s="481">
        <v>16.2</v>
      </c>
      <c r="E86" s="492" t="s">
        <v>919</v>
      </c>
      <c r="F86" s="491">
        <v>8</v>
      </c>
      <c r="G86" s="496" t="s">
        <v>879</v>
      </c>
      <c r="H86" s="484" t="s">
        <v>486</v>
      </c>
      <c r="I86" s="490"/>
      <c r="J86" s="490"/>
      <c r="K86" s="490"/>
      <c r="L86" s="490">
        <v>30000</v>
      </c>
      <c r="M86" s="490"/>
      <c r="N86" s="490"/>
      <c r="O86" s="490"/>
      <c r="P86" s="490"/>
      <c r="Q86" s="1168">
        <f>SUM(I86:P86)</f>
        <v>30000</v>
      </c>
    </row>
    <row r="87" spans="2:17" s="475" customFormat="1" x14ac:dyDescent="0.3">
      <c r="B87" s="486"/>
      <c r="C87" s="1088" t="s">
        <v>66</v>
      </c>
      <c r="D87" s="1101" t="s">
        <v>5</v>
      </c>
      <c r="E87" s="1161"/>
      <c r="F87" s="1101"/>
      <c r="G87" s="1090"/>
      <c r="H87" s="1162"/>
      <c r="I87" s="1163">
        <f>SUM(I88:I94)</f>
        <v>0</v>
      </c>
      <c r="J87" s="1163">
        <f t="shared" ref="J87:Q87" si="26">SUM(J88:J94)</f>
        <v>0</v>
      </c>
      <c r="K87" s="1163">
        <f t="shared" si="26"/>
        <v>5000</v>
      </c>
      <c r="L87" s="1163">
        <f t="shared" si="26"/>
        <v>556587</v>
      </c>
      <c r="M87" s="1163">
        <f t="shared" si="26"/>
        <v>0</v>
      </c>
      <c r="N87" s="1163">
        <f t="shared" si="26"/>
        <v>133913</v>
      </c>
      <c r="O87" s="1163">
        <f t="shared" si="26"/>
        <v>0</v>
      </c>
      <c r="P87" s="1163">
        <f t="shared" si="26"/>
        <v>0</v>
      </c>
      <c r="Q87" s="1091">
        <f t="shared" si="26"/>
        <v>695500</v>
      </c>
    </row>
    <row r="88" spans="2:17" s="475" customFormat="1" ht="39" customHeight="1" x14ac:dyDescent="0.3">
      <c r="B88" s="486"/>
      <c r="C88" s="328"/>
      <c r="D88" s="481">
        <v>17.100000000000001</v>
      </c>
      <c r="E88" s="1145" t="s">
        <v>68</v>
      </c>
      <c r="F88" s="491" t="s">
        <v>353</v>
      </c>
      <c r="G88" s="496" t="s">
        <v>441</v>
      </c>
      <c r="H88" s="484" t="s">
        <v>486</v>
      </c>
      <c r="I88" s="490"/>
      <c r="J88" s="490"/>
      <c r="K88" s="490"/>
      <c r="L88" s="490">
        <v>176887</v>
      </c>
      <c r="M88" s="490"/>
      <c r="N88" s="490"/>
      <c r="O88" s="490"/>
      <c r="P88" s="490"/>
      <c r="Q88" s="1168">
        <f t="shared" ref="Q88:Q94" si="27">SUM(I88:P88)</f>
        <v>176887</v>
      </c>
    </row>
    <row r="89" spans="2:17" s="475" customFormat="1" ht="56.25" x14ac:dyDescent="0.3">
      <c r="B89" s="486"/>
      <c r="C89" s="328"/>
      <c r="D89" s="481">
        <v>17.2</v>
      </c>
      <c r="E89" s="1145" t="s">
        <v>1556</v>
      </c>
      <c r="F89" s="491" t="s">
        <v>353</v>
      </c>
      <c r="G89" s="496" t="s">
        <v>441</v>
      </c>
      <c r="H89" s="484" t="s">
        <v>486</v>
      </c>
      <c r="I89" s="490"/>
      <c r="J89" s="490"/>
      <c r="K89" s="490"/>
      <c r="L89" s="490">
        <v>150000</v>
      </c>
      <c r="M89" s="490"/>
      <c r="N89" s="490"/>
      <c r="O89" s="490"/>
      <c r="P89" s="490"/>
      <c r="Q89" s="1168">
        <f t="shared" si="27"/>
        <v>150000</v>
      </c>
    </row>
    <row r="90" spans="2:17" s="475" customFormat="1" ht="37.5" x14ac:dyDescent="0.3">
      <c r="B90" s="486"/>
      <c r="C90" s="328"/>
      <c r="D90" s="481">
        <v>17.3</v>
      </c>
      <c r="E90" s="482" t="s">
        <v>250</v>
      </c>
      <c r="F90" s="491" t="s">
        <v>353</v>
      </c>
      <c r="G90" s="496" t="s">
        <v>441</v>
      </c>
      <c r="H90" s="484" t="s">
        <v>486</v>
      </c>
      <c r="I90" s="490"/>
      <c r="J90" s="490"/>
      <c r="K90" s="490"/>
      <c r="L90" s="490"/>
      <c r="M90" s="490"/>
      <c r="N90" s="490">
        <v>133913</v>
      </c>
      <c r="O90" s="490"/>
      <c r="P90" s="490"/>
      <c r="Q90" s="1168">
        <f t="shared" si="27"/>
        <v>133913</v>
      </c>
    </row>
    <row r="91" spans="2:17" s="475" customFormat="1" ht="56.25" x14ac:dyDescent="0.3">
      <c r="B91" s="486"/>
      <c r="C91" s="328"/>
      <c r="D91" s="481">
        <v>17.399999999999999</v>
      </c>
      <c r="E91" s="492" t="s">
        <v>921</v>
      </c>
      <c r="F91" s="491" t="s">
        <v>353</v>
      </c>
      <c r="G91" s="496" t="s">
        <v>879</v>
      </c>
      <c r="H91" s="484" t="s">
        <v>486</v>
      </c>
      <c r="I91" s="490"/>
      <c r="J91" s="490"/>
      <c r="K91" s="490"/>
      <c r="L91" s="490">
        <v>35000</v>
      </c>
      <c r="M91" s="490"/>
      <c r="N91" s="490"/>
      <c r="O91" s="490"/>
      <c r="P91" s="490"/>
      <c r="Q91" s="1168">
        <f t="shared" si="27"/>
        <v>35000</v>
      </c>
    </row>
    <row r="92" spans="2:17" s="475" customFormat="1" ht="37.5" x14ac:dyDescent="0.3">
      <c r="B92" s="487"/>
      <c r="C92" s="328"/>
      <c r="D92" s="481">
        <v>17.5</v>
      </c>
      <c r="E92" s="482" t="s">
        <v>922</v>
      </c>
      <c r="F92" s="491" t="s">
        <v>353</v>
      </c>
      <c r="G92" s="496" t="s">
        <v>442</v>
      </c>
      <c r="H92" s="484" t="s">
        <v>486</v>
      </c>
      <c r="I92" s="490"/>
      <c r="J92" s="490"/>
      <c r="K92" s="490"/>
      <c r="L92" s="490">
        <v>44700</v>
      </c>
      <c r="M92" s="490"/>
      <c r="N92" s="490"/>
      <c r="O92" s="490"/>
      <c r="P92" s="490"/>
      <c r="Q92" s="1168">
        <f>SUM(I92:P92)</f>
        <v>44700</v>
      </c>
    </row>
    <row r="93" spans="2:17" s="475" customFormat="1" ht="56.25" x14ac:dyDescent="0.3">
      <c r="B93" s="486"/>
      <c r="C93" s="501"/>
      <c r="D93" s="1095">
        <v>17.600000000000001</v>
      </c>
      <c r="E93" s="502" t="s">
        <v>923</v>
      </c>
      <c r="F93" s="509" t="s">
        <v>353</v>
      </c>
      <c r="G93" s="561" t="s">
        <v>881</v>
      </c>
      <c r="H93" s="503" t="s">
        <v>924</v>
      </c>
      <c r="I93" s="1215"/>
      <c r="J93" s="1215"/>
      <c r="K93" s="1215"/>
      <c r="L93" s="1215">
        <v>60000</v>
      </c>
      <c r="M93" s="505"/>
      <c r="N93" s="505"/>
      <c r="O93" s="505"/>
      <c r="P93" s="505"/>
      <c r="Q93" s="1097">
        <f t="shared" si="27"/>
        <v>60000</v>
      </c>
    </row>
    <row r="94" spans="2:17" s="475" customFormat="1" ht="56.25" x14ac:dyDescent="0.3">
      <c r="B94" s="486"/>
      <c r="C94" s="328"/>
      <c r="D94" s="481">
        <v>17.7</v>
      </c>
      <c r="E94" s="488" t="s">
        <v>925</v>
      </c>
      <c r="F94" s="491" t="s">
        <v>353</v>
      </c>
      <c r="G94" s="556" t="s">
        <v>443</v>
      </c>
      <c r="H94" s="484" t="s">
        <v>486</v>
      </c>
      <c r="I94" s="1143"/>
      <c r="J94" s="1143"/>
      <c r="K94" s="1143">
        <v>5000</v>
      </c>
      <c r="L94" s="1143">
        <v>90000</v>
      </c>
      <c r="M94" s="490"/>
      <c r="N94" s="490"/>
      <c r="O94" s="490"/>
      <c r="P94" s="490"/>
      <c r="Q94" s="1168">
        <f t="shared" si="27"/>
        <v>95000</v>
      </c>
    </row>
    <row r="95" spans="2:17" s="475" customFormat="1" x14ac:dyDescent="0.3">
      <c r="B95" s="486"/>
      <c r="C95" s="1088" t="s">
        <v>167</v>
      </c>
      <c r="D95" s="1101" t="s">
        <v>0</v>
      </c>
      <c r="E95" s="1161"/>
      <c r="F95" s="1101"/>
      <c r="G95" s="1090"/>
      <c r="H95" s="1162"/>
      <c r="I95" s="1163">
        <f>SUM(I96:I101)</f>
        <v>0</v>
      </c>
      <c r="J95" s="1163">
        <f t="shared" ref="J95:Q95" si="28">SUM(J96:J101)</f>
        <v>0</v>
      </c>
      <c r="K95" s="1163">
        <f t="shared" si="28"/>
        <v>24300</v>
      </c>
      <c r="L95" s="1163">
        <f t="shared" si="28"/>
        <v>240800</v>
      </c>
      <c r="M95" s="1163">
        <f t="shared" si="28"/>
        <v>0</v>
      </c>
      <c r="N95" s="1163">
        <f t="shared" si="28"/>
        <v>0</v>
      </c>
      <c r="O95" s="1163">
        <f t="shared" si="28"/>
        <v>0</v>
      </c>
      <c r="P95" s="1163">
        <f t="shared" si="28"/>
        <v>0</v>
      </c>
      <c r="Q95" s="1091">
        <f t="shared" si="28"/>
        <v>265100</v>
      </c>
    </row>
    <row r="96" spans="2:17" s="475" customFormat="1" ht="37.5" x14ac:dyDescent="0.3">
      <c r="B96" s="486"/>
      <c r="C96" s="328"/>
      <c r="D96" s="481">
        <v>18.100000000000001</v>
      </c>
      <c r="E96" s="1145" t="s">
        <v>251</v>
      </c>
      <c r="F96" s="491" t="s">
        <v>353</v>
      </c>
      <c r="G96" s="496" t="s">
        <v>878</v>
      </c>
      <c r="H96" s="484" t="s">
        <v>486</v>
      </c>
      <c r="I96" s="490"/>
      <c r="J96" s="490"/>
      <c r="K96" s="490"/>
      <c r="L96" s="490">
        <v>52700</v>
      </c>
      <c r="M96" s="490"/>
      <c r="N96" s="490"/>
      <c r="O96" s="490"/>
      <c r="P96" s="490"/>
      <c r="Q96" s="1168">
        <f t="shared" ref="Q96:Q101" si="29">SUM(I96:P96)</f>
        <v>52700</v>
      </c>
    </row>
    <row r="97" spans="1:17" s="475" customFormat="1" ht="56.25" x14ac:dyDescent="0.3">
      <c r="B97" s="486"/>
      <c r="C97" s="328"/>
      <c r="D97" s="481">
        <v>18.2</v>
      </c>
      <c r="E97" s="482" t="s">
        <v>926</v>
      </c>
      <c r="F97" s="491" t="s">
        <v>353</v>
      </c>
      <c r="G97" s="496" t="s">
        <v>444</v>
      </c>
      <c r="H97" s="484" t="s">
        <v>486</v>
      </c>
      <c r="I97" s="490"/>
      <c r="J97" s="490"/>
      <c r="K97" s="490">
        <v>5000</v>
      </c>
      <c r="L97" s="490">
        <v>22200</v>
      </c>
      <c r="M97" s="490"/>
      <c r="N97" s="490"/>
      <c r="O97" s="490"/>
      <c r="P97" s="490"/>
      <c r="Q97" s="1168">
        <f t="shared" si="29"/>
        <v>27200</v>
      </c>
    </row>
    <row r="98" spans="1:17" s="475" customFormat="1" ht="37.5" x14ac:dyDescent="0.3">
      <c r="B98" s="486"/>
      <c r="C98" s="328"/>
      <c r="D98" s="481">
        <v>18.3</v>
      </c>
      <c r="E98" s="1146" t="s">
        <v>927</v>
      </c>
      <c r="F98" s="491" t="s">
        <v>353</v>
      </c>
      <c r="G98" s="496" t="s">
        <v>903</v>
      </c>
      <c r="H98" s="484" t="s">
        <v>486</v>
      </c>
      <c r="I98" s="490"/>
      <c r="J98" s="490"/>
      <c r="K98" s="490"/>
      <c r="L98" s="490">
        <v>108100</v>
      </c>
      <c r="M98" s="490"/>
      <c r="N98" s="490"/>
      <c r="O98" s="490"/>
      <c r="P98" s="490"/>
      <c r="Q98" s="1168">
        <f t="shared" si="29"/>
        <v>108100</v>
      </c>
    </row>
    <row r="99" spans="1:17" s="475" customFormat="1" ht="37.5" x14ac:dyDescent="0.3">
      <c r="B99" s="486"/>
      <c r="C99" s="328"/>
      <c r="D99" s="481">
        <v>18.399999999999999</v>
      </c>
      <c r="E99" s="482" t="s">
        <v>928</v>
      </c>
      <c r="F99" s="491" t="s">
        <v>353</v>
      </c>
      <c r="G99" s="496" t="s">
        <v>442</v>
      </c>
      <c r="H99" s="484" t="s">
        <v>486</v>
      </c>
      <c r="I99" s="490"/>
      <c r="J99" s="490"/>
      <c r="K99" s="490">
        <v>15000</v>
      </c>
      <c r="L99" s="490">
        <v>27800</v>
      </c>
      <c r="M99" s="490"/>
      <c r="N99" s="490"/>
      <c r="O99" s="490"/>
      <c r="P99" s="490"/>
      <c r="Q99" s="1168">
        <f t="shared" si="29"/>
        <v>42800</v>
      </c>
    </row>
    <row r="100" spans="1:17" s="475" customFormat="1" ht="56.25" x14ac:dyDescent="0.3">
      <c r="B100" s="486"/>
      <c r="C100" s="328"/>
      <c r="D100" s="481">
        <v>18.5</v>
      </c>
      <c r="E100" s="488" t="s">
        <v>929</v>
      </c>
      <c r="F100" s="491" t="s">
        <v>353</v>
      </c>
      <c r="G100" s="556" t="s">
        <v>443</v>
      </c>
      <c r="H100" s="484" t="s">
        <v>486</v>
      </c>
      <c r="I100" s="1143"/>
      <c r="J100" s="1143"/>
      <c r="K100" s="1143">
        <v>4300</v>
      </c>
      <c r="L100" s="1143">
        <v>10000</v>
      </c>
      <c r="M100" s="490"/>
      <c r="N100" s="490"/>
      <c r="O100" s="490"/>
      <c r="P100" s="490"/>
      <c r="Q100" s="1168">
        <f t="shared" si="29"/>
        <v>14300</v>
      </c>
    </row>
    <row r="101" spans="1:17" s="475" customFormat="1" ht="56.25" x14ac:dyDescent="0.3">
      <c r="B101" s="487"/>
      <c r="C101" s="328"/>
      <c r="D101" s="481">
        <v>18.600000000000001</v>
      </c>
      <c r="E101" s="482" t="s">
        <v>252</v>
      </c>
      <c r="F101" s="491" t="s">
        <v>353</v>
      </c>
      <c r="G101" s="496" t="s">
        <v>441</v>
      </c>
      <c r="H101" s="484" t="s">
        <v>486</v>
      </c>
      <c r="I101" s="490"/>
      <c r="J101" s="490"/>
      <c r="K101" s="490"/>
      <c r="L101" s="490">
        <v>20000</v>
      </c>
      <c r="M101" s="490"/>
      <c r="N101" s="490"/>
      <c r="O101" s="490"/>
      <c r="P101" s="490"/>
      <c r="Q101" s="1168">
        <f t="shared" si="29"/>
        <v>20000</v>
      </c>
    </row>
    <row r="102" spans="1:17" s="475" customFormat="1" x14ac:dyDescent="0.3">
      <c r="B102" s="486"/>
      <c r="C102" s="1088" t="s">
        <v>187</v>
      </c>
      <c r="D102" s="1101" t="s">
        <v>17</v>
      </c>
      <c r="E102" s="1161"/>
      <c r="F102" s="1101"/>
      <c r="G102" s="1090"/>
      <c r="H102" s="1162"/>
      <c r="I102" s="1163">
        <f>SUM(I103:I132)</f>
        <v>0</v>
      </c>
      <c r="J102" s="1163">
        <f>SUM(J103:J108)</f>
        <v>0</v>
      </c>
      <c r="K102" s="1163">
        <f t="shared" ref="K102:Q102" si="30">SUM(K103:K108)</f>
        <v>7500</v>
      </c>
      <c r="L102" s="1163">
        <f t="shared" si="30"/>
        <v>52500</v>
      </c>
      <c r="M102" s="1163">
        <f t="shared" si="30"/>
        <v>0</v>
      </c>
      <c r="N102" s="1163">
        <f t="shared" si="30"/>
        <v>0</v>
      </c>
      <c r="O102" s="1163">
        <f t="shared" si="30"/>
        <v>0</v>
      </c>
      <c r="P102" s="1163">
        <f t="shared" si="30"/>
        <v>0</v>
      </c>
      <c r="Q102" s="1091">
        <f t="shared" si="30"/>
        <v>60000</v>
      </c>
    </row>
    <row r="103" spans="1:17" s="475" customFormat="1" ht="75" x14ac:dyDescent="0.3">
      <c r="B103" s="486"/>
      <c r="C103" s="328"/>
      <c r="D103" s="481">
        <v>19.100000000000001</v>
      </c>
      <c r="E103" s="482" t="s">
        <v>930</v>
      </c>
      <c r="F103" s="491" t="s">
        <v>353</v>
      </c>
      <c r="G103" s="496" t="s">
        <v>441</v>
      </c>
      <c r="H103" s="484" t="s">
        <v>486</v>
      </c>
      <c r="I103" s="490"/>
      <c r="J103" s="490"/>
      <c r="K103" s="490"/>
      <c r="L103" s="490">
        <v>20000</v>
      </c>
      <c r="M103" s="490"/>
      <c r="N103" s="490"/>
      <c r="O103" s="490"/>
      <c r="P103" s="490"/>
      <c r="Q103" s="1168">
        <f t="shared" ref="Q103:Q107" si="31">SUM(I103:P103)</f>
        <v>20000</v>
      </c>
    </row>
    <row r="104" spans="1:17" s="475" customFormat="1" ht="39.75" customHeight="1" x14ac:dyDescent="0.3">
      <c r="B104" s="486"/>
      <c r="C104" s="328"/>
      <c r="D104" s="481">
        <v>19.2</v>
      </c>
      <c r="E104" s="482" t="s">
        <v>931</v>
      </c>
      <c r="F104" s="491" t="s">
        <v>353</v>
      </c>
      <c r="G104" s="496" t="s">
        <v>444</v>
      </c>
      <c r="H104" s="484" t="s">
        <v>486</v>
      </c>
      <c r="I104" s="490"/>
      <c r="J104" s="490"/>
      <c r="K104" s="490"/>
      <c r="L104" s="490">
        <v>10000</v>
      </c>
      <c r="M104" s="490"/>
      <c r="N104" s="490"/>
      <c r="O104" s="490"/>
      <c r="P104" s="490"/>
      <c r="Q104" s="1168">
        <f t="shared" si="31"/>
        <v>10000</v>
      </c>
    </row>
    <row r="105" spans="1:17" s="475" customFormat="1" ht="42" customHeight="1" x14ac:dyDescent="0.3">
      <c r="B105" s="486"/>
      <c r="C105" s="328"/>
      <c r="D105" s="481">
        <v>19.3</v>
      </c>
      <c r="E105" s="1145" t="s">
        <v>932</v>
      </c>
      <c r="F105" s="491" t="s">
        <v>353</v>
      </c>
      <c r="G105" s="496" t="s">
        <v>903</v>
      </c>
      <c r="H105" s="483" t="s">
        <v>933</v>
      </c>
      <c r="I105" s="490"/>
      <c r="J105" s="490"/>
      <c r="K105" s="490"/>
      <c r="L105" s="490">
        <v>10000</v>
      </c>
      <c r="M105" s="490"/>
      <c r="N105" s="490"/>
      <c r="O105" s="490"/>
      <c r="P105" s="490"/>
      <c r="Q105" s="1168">
        <f t="shared" si="31"/>
        <v>10000</v>
      </c>
    </row>
    <row r="106" spans="1:17" s="475" customFormat="1" ht="58.5" customHeight="1" x14ac:dyDescent="0.3">
      <c r="B106" s="486"/>
      <c r="C106" s="328"/>
      <c r="D106" s="481">
        <v>19.399999999999999</v>
      </c>
      <c r="E106" s="482" t="s">
        <v>934</v>
      </c>
      <c r="F106" s="491" t="s">
        <v>353</v>
      </c>
      <c r="G106" s="496" t="s">
        <v>442</v>
      </c>
      <c r="H106" s="1147" t="s">
        <v>935</v>
      </c>
      <c r="I106" s="490"/>
      <c r="J106" s="490"/>
      <c r="K106" s="490">
        <v>5000</v>
      </c>
      <c r="L106" s="490">
        <v>5000</v>
      </c>
      <c r="M106" s="490"/>
      <c r="N106" s="490"/>
      <c r="O106" s="490"/>
      <c r="P106" s="490"/>
      <c r="Q106" s="1168">
        <f t="shared" si="31"/>
        <v>10000</v>
      </c>
    </row>
    <row r="107" spans="1:17" s="475" customFormat="1" ht="43.5" customHeight="1" x14ac:dyDescent="0.3">
      <c r="B107" s="486"/>
      <c r="C107" s="328"/>
      <c r="D107" s="481">
        <v>19.5</v>
      </c>
      <c r="E107" s="482" t="s">
        <v>936</v>
      </c>
      <c r="F107" s="491" t="s">
        <v>353</v>
      </c>
      <c r="G107" s="496" t="s">
        <v>878</v>
      </c>
      <c r="H107" s="484" t="s">
        <v>486</v>
      </c>
      <c r="I107" s="490"/>
      <c r="J107" s="490"/>
      <c r="K107" s="490"/>
      <c r="L107" s="490">
        <v>5000</v>
      </c>
      <c r="M107" s="490"/>
      <c r="N107" s="490"/>
      <c r="O107" s="490"/>
      <c r="P107" s="490"/>
      <c r="Q107" s="1168">
        <f t="shared" si="31"/>
        <v>5000</v>
      </c>
    </row>
    <row r="108" spans="1:17" s="475" customFormat="1" ht="55.5" customHeight="1" x14ac:dyDescent="0.3">
      <c r="B108" s="486"/>
      <c r="C108" s="501"/>
      <c r="D108" s="1095">
        <v>19.600000000000001</v>
      </c>
      <c r="E108" s="502" t="s">
        <v>937</v>
      </c>
      <c r="F108" s="509" t="s">
        <v>353</v>
      </c>
      <c r="G108" s="561" t="s">
        <v>881</v>
      </c>
      <c r="H108" s="503" t="s">
        <v>938</v>
      </c>
      <c r="I108" s="1215"/>
      <c r="J108" s="1215"/>
      <c r="K108" s="1215">
        <v>2500</v>
      </c>
      <c r="L108" s="1215">
        <v>2500</v>
      </c>
      <c r="M108" s="505"/>
      <c r="N108" s="505"/>
      <c r="O108" s="505"/>
      <c r="P108" s="505"/>
      <c r="Q108" s="1097">
        <f>SUM(I108:P108)</f>
        <v>5000</v>
      </c>
    </row>
    <row r="109" spans="1:17" s="235" customFormat="1" ht="21" customHeight="1" x14ac:dyDescent="0.25">
      <c r="A109" s="440"/>
      <c r="B109" s="1132"/>
      <c r="C109" s="258" t="s">
        <v>1489</v>
      </c>
      <c r="D109" s="1189"/>
      <c r="E109" s="1189"/>
      <c r="F109" s="350"/>
      <c r="G109" s="277"/>
      <c r="H109" s="351"/>
      <c r="I109" s="351">
        <f>I110</f>
        <v>0</v>
      </c>
      <c r="J109" s="351">
        <f t="shared" ref="J109:Q109" si="32">J110</f>
        <v>0</v>
      </c>
      <c r="K109" s="351">
        <f t="shared" si="32"/>
        <v>0</v>
      </c>
      <c r="L109" s="351">
        <f t="shared" si="32"/>
        <v>0</v>
      </c>
      <c r="M109" s="351">
        <f t="shared" si="32"/>
        <v>0</v>
      </c>
      <c r="N109" s="351">
        <f t="shared" si="32"/>
        <v>0</v>
      </c>
      <c r="O109" s="351">
        <f t="shared" si="32"/>
        <v>0</v>
      </c>
      <c r="P109" s="351">
        <f t="shared" si="32"/>
        <v>2250000</v>
      </c>
      <c r="Q109" s="278">
        <f t="shared" si="32"/>
        <v>2250000</v>
      </c>
    </row>
    <row r="110" spans="1:17" s="235" customFormat="1" x14ac:dyDescent="0.25">
      <c r="A110" s="440"/>
      <c r="B110" s="327"/>
      <c r="C110" s="1088" t="s">
        <v>253</v>
      </c>
      <c r="D110" s="1190" t="s">
        <v>1490</v>
      </c>
      <c r="E110" s="1190"/>
      <c r="F110" s="1191"/>
      <c r="G110" s="1118"/>
      <c r="H110" s="1192"/>
      <c r="I110" s="1192">
        <f>SUM(I111)</f>
        <v>0</v>
      </c>
      <c r="J110" s="1192">
        <f t="shared" ref="J110:Q110" si="33">SUM(J111)</f>
        <v>0</v>
      </c>
      <c r="K110" s="1192">
        <f t="shared" si="33"/>
        <v>0</v>
      </c>
      <c r="L110" s="1192">
        <f t="shared" si="33"/>
        <v>0</v>
      </c>
      <c r="M110" s="1192">
        <f t="shared" si="33"/>
        <v>0</v>
      </c>
      <c r="N110" s="1192">
        <f t="shared" si="33"/>
        <v>0</v>
      </c>
      <c r="O110" s="1192">
        <f t="shared" si="33"/>
        <v>0</v>
      </c>
      <c r="P110" s="1192">
        <f t="shared" si="33"/>
        <v>2250000</v>
      </c>
      <c r="Q110" s="1119">
        <f t="shared" si="33"/>
        <v>2250000</v>
      </c>
    </row>
    <row r="111" spans="1:17" s="235" customFormat="1" ht="80.25" customHeight="1" x14ac:dyDescent="0.25">
      <c r="A111" s="440"/>
      <c r="B111" s="267"/>
      <c r="C111" s="312"/>
      <c r="D111" s="481">
        <v>20.100000000000001</v>
      </c>
      <c r="E111" s="136" t="s">
        <v>1544</v>
      </c>
      <c r="F111" s="137" t="s">
        <v>49</v>
      </c>
      <c r="G111" s="334" t="s">
        <v>1526</v>
      </c>
      <c r="H111" s="7" t="s">
        <v>486</v>
      </c>
      <c r="I111" s="92"/>
      <c r="J111" s="92"/>
      <c r="K111" s="92"/>
      <c r="L111" s="92"/>
      <c r="M111" s="92"/>
      <c r="N111" s="92"/>
      <c r="O111" s="92"/>
      <c r="P111" s="220">
        <v>2250000</v>
      </c>
      <c r="Q111" s="290">
        <f>SUM(I111:P111)</f>
        <v>2250000</v>
      </c>
    </row>
    <row r="112" spans="1:17" s="2" customFormat="1" x14ac:dyDescent="0.3">
      <c r="A112" s="1121"/>
      <c r="B112" s="310"/>
      <c r="C112" s="349" t="s">
        <v>1491</v>
      </c>
      <c r="D112" s="388"/>
      <c r="E112" s="389"/>
      <c r="F112" s="1204"/>
      <c r="G112" s="390"/>
      <c r="H112" s="391"/>
      <c r="I112" s="1205">
        <f>SUM(I113)</f>
        <v>0</v>
      </c>
      <c r="J112" s="1205">
        <f t="shared" ref="J112:O112" si="34">SUM(J113)</f>
        <v>0</v>
      </c>
      <c r="K112" s="1205">
        <f t="shared" si="34"/>
        <v>0</v>
      </c>
      <c r="L112" s="1205">
        <f t="shared" si="34"/>
        <v>0</v>
      </c>
      <c r="M112" s="1205">
        <f t="shared" si="34"/>
        <v>0</v>
      </c>
      <c r="N112" s="1205">
        <f t="shared" si="34"/>
        <v>0</v>
      </c>
      <c r="O112" s="1205">
        <f t="shared" si="34"/>
        <v>0</v>
      </c>
      <c r="P112" s="1205">
        <f>SUM(P113)</f>
        <v>3280000</v>
      </c>
      <c r="Q112" s="572">
        <f>SUM(Q113)</f>
        <v>3280000</v>
      </c>
    </row>
    <row r="113" spans="1:20" s="2" customFormat="1" x14ac:dyDescent="0.3">
      <c r="A113" s="1121"/>
      <c r="B113" s="310"/>
      <c r="C113" s="1199" t="s">
        <v>1509</v>
      </c>
      <c r="D113" s="1190" t="s">
        <v>1492</v>
      </c>
      <c r="E113" s="1200"/>
      <c r="F113" s="1201"/>
      <c r="G113" s="1118"/>
      <c r="H113" s="1191"/>
      <c r="I113" s="1202">
        <f t="shared" ref="I113:Q113" si="35">SUM(I114:I132)</f>
        <v>0</v>
      </c>
      <c r="J113" s="1202">
        <f t="shared" si="35"/>
        <v>0</v>
      </c>
      <c r="K113" s="1202">
        <f t="shared" si="35"/>
        <v>0</v>
      </c>
      <c r="L113" s="1202">
        <f t="shared" si="35"/>
        <v>0</v>
      </c>
      <c r="M113" s="1202">
        <f t="shared" si="35"/>
        <v>0</v>
      </c>
      <c r="N113" s="1202">
        <f t="shared" si="35"/>
        <v>0</v>
      </c>
      <c r="O113" s="1202">
        <f t="shared" si="35"/>
        <v>0</v>
      </c>
      <c r="P113" s="1202">
        <f t="shared" si="35"/>
        <v>3280000</v>
      </c>
      <c r="Q113" s="1203">
        <f t="shared" si="35"/>
        <v>3280000</v>
      </c>
    </row>
    <row r="114" spans="1:20" s="475" customFormat="1" ht="56.25" x14ac:dyDescent="0.3">
      <c r="A114" s="1078"/>
      <c r="B114" s="1133"/>
      <c r="C114" s="554"/>
      <c r="D114" s="319">
        <v>21.1</v>
      </c>
      <c r="E114" s="482" t="s">
        <v>1510</v>
      </c>
      <c r="F114" s="320" t="s">
        <v>117</v>
      </c>
      <c r="G114" s="1165" t="s">
        <v>1527</v>
      </c>
      <c r="H114" s="7" t="s">
        <v>486</v>
      </c>
      <c r="I114" s="490"/>
      <c r="J114" s="490"/>
      <c r="K114" s="490"/>
      <c r="L114" s="490"/>
      <c r="M114" s="490"/>
      <c r="N114" s="490"/>
      <c r="O114" s="490"/>
      <c r="P114" s="1150">
        <v>400000</v>
      </c>
      <c r="Q114" s="1168">
        <f>SUM(J114:P114)</f>
        <v>400000</v>
      </c>
    </row>
    <row r="115" spans="1:20" s="475" customFormat="1" ht="93.75" x14ac:dyDescent="0.3">
      <c r="B115" s="1133"/>
      <c r="C115" s="554"/>
      <c r="D115" s="319">
        <v>21.2</v>
      </c>
      <c r="E115" s="482" t="s">
        <v>1562</v>
      </c>
      <c r="F115" s="320" t="s">
        <v>117</v>
      </c>
      <c r="G115" s="1165" t="s">
        <v>1528</v>
      </c>
      <c r="H115" s="7" t="s">
        <v>486</v>
      </c>
      <c r="I115" s="490"/>
      <c r="J115" s="490"/>
      <c r="K115" s="490"/>
      <c r="L115" s="490"/>
      <c r="M115" s="490"/>
      <c r="N115" s="490"/>
      <c r="O115" s="490"/>
      <c r="P115" s="1150">
        <v>200000</v>
      </c>
      <c r="Q115" s="1168">
        <f t="shared" ref="Q115:Q132" si="36">SUM(J115:P115)</f>
        <v>200000</v>
      </c>
    </row>
    <row r="116" spans="1:20" s="475" customFormat="1" ht="56.25" x14ac:dyDescent="0.3">
      <c r="B116" s="1133"/>
      <c r="C116" s="554"/>
      <c r="D116" s="319">
        <v>21.3</v>
      </c>
      <c r="E116" s="482" t="s">
        <v>1512</v>
      </c>
      <c r="F116" s="320" t="s">
        <v>117</v>
      </c>
      <c r="G116" s="1165" t="s">
        <v>1526</v>
      </c>
      <c r="H116" s="7" t="s">
        <v>486</v>
      </c>
      <c r="I116" s="490"/>
      <c r="J116" s="490"/>
      <c r="K116" s="490"/>
      <c r="L116" s="490"/>
      <c r="M116" s="490"/>
      <c r="N116" s="490"/>
      <c r="O116" s="490"/>
      <c r="P116" s="1150">
        <v>200000</v>
      </c>
      <c r="Q116" s="1168">
        <f t="shared" si="36"/>
        <v>200000</v>
      </c>
      <c r="T116" s="736"/>
    </row>
    <row r="117" spans="1:20" s="475" customFormat="1" ht="75" x14ac:dyDescent="0.3">
      <c r="B117" s="1133"/>
      <c r="C117" s="554"/>
      <c r="D117" s="319">
        <v>21.4</v>
      </c>
      <c r="E117" s="482" t="s">
        <v>1513</v>
      </c>
      <c r="F117" s="320" t="s">
        <v>117</v>
      </c>
      <c r="G117" s="1208" t="s">
        <v>1529</v>
      </c>
      <c r="H117" s="7" t="s">
        <v>486</v>
      </c>
      <c r="I117" s="490"/>
      <c r="J117" s="490"/>
      <c r="K117" s="490"/>
      <c r="L117" s="490"/>
      <c r="M117" s="490"/>
      <c r="N117" s="490"/>
      <c r="O117" s="490"/>
      <c r="P117" s="1151">
        <v>250000</v>
      </c>
      <c r="Q117" s="1168">
        <f t="shared" si="36"/>
        <v>250000</v>
      </c>
    </row>
    <row r="118" spans="1:20" s="475" customFormat="1" ht="56.25" x14ac:dyDescent="0.3">
      <c r="B118" s="1134"/>
      <c r="C118" s="554"/>
      <c r="D118" s="319">
        <v>21.5</v>
      </c>
      <c r="E118" s="482" t="s">
        <v>1514</v>
      </c>
      <c r="F118" s="320" t="s">
        <v>117</v>
      </c>
      <c r="G118" s="1165" t="s">
        <v>1530</v>
      </c>
      <c r="H118" s="7" t="s">
        <v>486</v>
      </c>
      <c r="I118" s="490"/>
      <c r="J118" s="490"/>
      <c r="K118" s="490"/>
      <c r="L118" s="490"/>
      <c r="M118" s="490"/>
      <c r="N118" s="490"/>
      <c r="O118" s="490"/>
      <c r="P118" s="1150">
        <v>250000</v>
      </c>
      <c r="Q118" s="1168">
        <f t="shared" si="36"/>
        <v>250000</v>
      </c>
    </row>
    <row r="119" spans="1:20" s="475" customFormat="1" ht="56.25" x14ac:dyDescent="0.3">
      <c r="B119" s="1133"/>
      <c r="C119" s="554"/>
      <c r="D119" s="319">
        <v>21.6</v>
      </c>
      <c r="E119" s="482" t="s">
        <v>1515</v>
      </c>
      <c r="F119" s="320" t="s">
        <v>117</v>
      </c>
      <c r="G119" s="1165" t="s">
        <v>1531</v>
      </c>
      <c r="H119" s="7" t="s">
        <v>486</v>
      </c>
      <c r="I119" s="490"/>
      <c r="J119" s="490"/>
      <c r="K119" s="490"/>
      <c r="L119" s="490"/>
      <c r="M119" s="490"/>
      <c r="N119" s="490"/>
      <c r="O119" s="490"/>
      <c r="P119" s="1150">
        <v>200000</v>
      </c>
      <c r="Q119" s="1168">
        <f t="shared" si="36"/>
        <v>200000</v>
      </c>
    </row>
    <row r="120" spans="1:20" s="475" customFormat="1" ht="75" x14ac:dyDescent="0.3">
      <c r="B120" s="1133"/>
      <c r="C120" s="559"/>
      <c r="D120" s="1124">
        <v>21.7</v>
      </c>
      <c r="E120" s="508" t="s">
        <v>1563</v>
      </c>
      <c r="F120" s="568" t="s">
        <v>117</v>
      </c>
      <c r="G120" s="1126" t="s">
        <v>1532</v>
      </c>
      <c r="H120" s="331" t="s">
        <v>486</v>
      </c>
      <c r="I120" s="505"/>
      <c r="J120" s="505"/>
      <c r="K120" s="505"/>
      <c r="L120" s="505"/>
      <c r="M120" s="505"/>
      <c r="N120" s="505"/>
      <c r="O120" s="505"/>
      <c r="P120" s="1216">
        <v>250000</v>
      </c>
      <c r="Q120" s="1097">
        <f t="shared" si="36"/>
        <v>250000</v>
      </c>
    </row>
    <row r="121" spans="1:20" s="475" customFormat="1" ht="75" x14ac:dyDescent="0.3">
      <c r="B121" s="1133"/>
      <c r="C121" s="554"/>
      <c r="D121" s="319">
        <v>21.8</v>
      </c>
      <c r="E121" s="482" t="s">
        <v>1564</v>
      </c>
      <c r="F121" s="320" t="s">
        <v>117</v>
      </c>
      <c r="G121" s="1165" t="s">
        <v>1533</v>
      </c>
      <c r="H121" s="547" t="s">
        <v>486</v>
      </c>
      <c r="I121" s="490"/>
      <c r="J121" s="490"/>
      <c r="K121" s="490"/>
      <c r="L121" s="490"/>
      <c r="M121" s="490"/>
      <c r="N121" s="490"/>
      <c r="O121" s="490"/>
      <c r="P121" s="1152">
        <v>250000</v>
      </c>
      <c r="Q121" s="1168">
        <f t="shared" si="36"/>
        <v>250000</v>
      </c>
    </row>
    <row r="122" spans="1:20" s="475" customFormat="1" ht="75" x14ac:dyDescent="0.3">
      <c r="B122" s="1133"/>
      <c r="C122" s="554"/>
      <c r="D122" s="319">
        <v>21.9</v>
      </c>
      <c r="E122" s="136" t="s">
        <v>1518</v>
      </c>
      <c r="F122" s="320" t="s">
        <v>117</v>
      </c>
      <c r="G122" s="1166" t="s">
        <v>1534</v>
      </c>
      <c r="H122" s="7" t="s">
        <v>486</v>
      </c>
      <c r="I122" s="490"/>
      <c r="J122" s="490"/>
      <c r="K122" s="490"/>
      <c r="L122" s="490"/>
      <c r="M122" s="490"/>
      <c r="N122" s="490"/>
      <c r="O122" s="490"/>
      <c r="P122" s="1151">
        <v>150000</v>
      </c>
      <c r="Q122" s="1168">
        <f t="shared" si="36"/>
        <v>150000</v>
      </c>
    </row>
    <row r="123" spans="1:20" s="475" customFormat="1" ht="75" x14ac:dyDescent="0.3">
      <c r="B123" s="1134"/>
      <c r="C123" s="554"/>
      <c r="D123" s="1153">
        <v>21.1</v>
      </c>
      <c r="E123" s="136" t="s">
        <v>1565</v>
      </c>
      <c r="F123" s="320" t="s">
        <v>117</v>
      </c>
      <c r="G123" s="1166" t="s">
        <v>1535</v>
      </c>
      <c r="H123" s="7" t="s">
        <v>486</v>
      </c>
      <c r="I123" s="490"/>
      <c r="J123" s="490"/>
      <c r="K123" s="490"/>
      <c r="L123" s="490"/>
      <c r="M123" s="490"/>
      <c r="N123" s="490"/>
      <c r="O123" s="490"/>
      <c r="P123" s="1151">
        <v>150000</v>
      </c>
      <c r="Q123" s="1168">
        <f t="shared" si="36"/>
        <v>150000</v>
      </c>
    </row>
    <row r="124" spans="1:20" s="475" customFormat="1" ht="131.25" x14ac:dyDescent="0.3">
      <c r="B124" s="1133"/>
      <c r="C124" s="554"/>
      <c r="D124" s="1153">
        <v>21.11</v>
      </c>
      <c r="E124" s="136" t="s">
        <v>1566</v>
      </c>
      <c r="F124" s="320" t="s">
        <v>117</v>
      </c>
      <c r="G124" s="1166" t="s">
        <v>1536</v>
      </c>
      <c r="H124" s="7" t="s">
        <v>486</v>
      </c>
      <c r="I124" s="490"/>
      <c r="J124" s="490"/>
      <c r="K124" s="490"/>
      <c r="L124" s="490"/>
      <c r="M124" s="490"/>
      <c r="N124" s="490"/>
      <c r="O124" s="490"/>
      <c r="P124" s="1151">
        <v>50000</v>
      </c>
      <c r="Q124" s="1168">
        <f t="shared" si="36"/>
        <v>50000</v>
      </c>
    </row>
    <row r="125" spans="1:20" s="475" customFormat="1" ht="131.25" x14ac:dyDescent="0.3">
      <c r="B125" s="1133"/>
      <c r="C125" s="554"/>
      <c r="D125" s="1153">
        <v>21.12</v>
      </c>
      <c r="E125" s="136" t="s">
        <v>1567</v>
      </c>
      <c r="F125" s="320" t="s">
        <v>117</v>
      </c>
      <c r="G125" s="1166" t="s">
        <v>1537</v>
      </c>
      <c r="H125" s="7" t="s">
        <v>486</v>
      </c>
      <c r="I125" s="490"/>
      <c r="J125" s="490"/>
      <c r="K125" s="490"/>
      <c r="L125" s="490"/>
      <c r="M125" s="490"/>
      <c r="N125" s="490"/>
      <c r="O125" s="490"/>
      <c r="P125" s="1151">
        <v>50000</v>
      </c>
      <c r="Q125" s="1168">
        <f t="shared" si="36"/>
        <v>50000</v>
      </c>
    </row>
    <row r="126" spans="1:20" s="475" customFormat="1" ht="83.25" customHeight="1" x14ac:dyDescent="0.3">
      <c r="B126" s="1134"/>
      <c r="C126" s="554"/>
      <c r="D126" s="1153">
        <v>21.13</v>
      </c>
      <c r="E126" s="136" t="s">
        <v>1519</v>
      </c>
      <c r="F126" s="320" t="s">
        <v>117</v>
      </c>
      <c r="G126" s="1166" t="s">
        <v>1538</v>
      </c>
      <c r="H126" s="7" t="s">
        <v>486</v>
      </c>
      <c r="I126" s="490"/>
      <c r="J126" s="490"/>
      <c r="K126" s="490"/>
      <c r="L126" s="490"/>
      <c r="M126" s="490"/>
      <c r="N126" s="490"/>
      <c r="O126" s="490"/>
      <c r="P126" s="1151">
        <v>50000</v>
      </c>
      <c r="Q126" s="1168">
        <f t="shared" si="36"/>
        <v>50000</v>
      </c>
    </row>
    <row r="127" spans="1:20" s="475" customFormat="1" ht="95.25" customHeight="1" x14ac:dyDescent="0.3">
      <c r="B127" s="1133"/>
      <c r="C127" s="559"/>
      <c r="D127" s="1128">
        <v>21.14</v>
      </c>
      <c r="E127" s="352" t="s">
        <v>1520</v>
      </c>
      <c r="F127" s="568" t="s">
        <v>117</v>
      </c>
      <c r="G127" s="1129" t="s">
        <v>1539</v>
      </c>
      <c r="H127" s="331" t="s">
        <v>486</v>
      </c>
      <c r="I127" s="505"/>
      <c r="J127" s="505"/>
      <c r="K127" s="505"/>
      <c r="L127" s="505"/>
      <c r="M127" s="505"/>
      <c r="N127" s="505"/>
      <c r="O127" s="505"/>
      <c r="P127" s="1217">
        <v>50000</v>
      </c>
      <c r="Q127" s="1097">
        <f t="shared" si="36"/>
        <v>50000</v>
      </c>
    </row>
    <row r="128" spans="1:20" s="475" customFormat="1" ht="169.5" customHeight="1" x14ac:dyDescent="0.3">
      <c r="B128" s="1134"/>
      <c r="C128" s="554"/>
      <c r="D128" s="1153">
        <v>21.15</v>
      </c>
      <c r="E128" s="136" t="s">
        <v>1521</v>
      </c>
      <c r="F128" s="320" t="s">
        <v>117</v>
      </c>
      <c r="G128" s="1166" t="s">
        <v>1540</v>
      </c>
      <c r="H128" s="547" t="s">
        <v>486</v>
      </c>
      <c r="I128" s="490"/>
      <c r="J128" s="490"/>
      <c r="K128" s="490"/>
      <c r="L128" s="490"/>
      <c r="M128" s="490"/>
      <c r="N128" s="490"/>
      <c r="O128" s="490"/>
      <c r="P128" s="1151">
        <v>100000</v>
      </c>
      <c r="Q128" s="1168">
        <f t="shared" si="36"/>
        <v>100000</v>
      </c>
    </row>
    <row r="129" spans="1:24" s="475" customFormat="1" ht="187.5" x14ac:dyDescent="0.3">
      <c r="B129" s="1135"/>
      <c r="C129" s="554"/>
      <c r="D129" s="1153">
        <v>21.16</v>
      </c>
      <c r="E129" s="136" t="s">
        <v>1522</v>
      </c>
      <c r="F129" s="320" t="s">
        <v>117</v>
      </c>
      <c r="G129" s="1166" t="s">
        <v>2013</v>
      </c>
      <c r="H129" s="7" t="s">
        <v>486</v>
      </c>
      <c r="I129" s="490"/>
      <c r="J129" s="490"/>
      <c r="K129" s="490"/>
      <c r="L129" s="490"/>
      <c r="M129" s="490"/>
      <c r="N129" s="490"/>
      <c r="O129" s="490"/>
      <c r="P129" s="1151">
        <v>100000</v>
      </c>
      <c r="Q129" s="1168">
        <f t="shared" si="36"/>
        <v>100000</v>
      </c>
    </row>
    <row r="130" spans="1:24" s="475" customFormat="1" ht="96.75" customHeight="1" x14ac:dyDescent="0.3">
      <c r="B130" s="1133"/>
      <c r="C130" s="554"/>
      <c r="D130" s="1153">
        <v>21.17</v>
      </c>
      <c r="E130" s="136" t="s">
        <v>1523</v>
      </c>
      <c r="F130" s="320" t="s">
        <v>117</v>
      </c>
      <c r="G130" s="1166" t="s">
        <v>1541</v>
      </c>
      <c r="H130" s="7" t="s">
        <v>486</v>
      </c>
      <c r="I130" s="490"/>
      <c r="J130" s="490"/>
      <c r="K130" s="490"/>
      <c r="L130" s="490"/>
      <c r="M130" s="490"/>
      <c r="N130" s="490"/>
      <c r="O130" s="490"/>
      <c r="P130" s="1151">
        <v>100000</v>
      </c>
      <c r="Q130" s="1168">
        <f t="shared" si="36"/>
        <v>100000</v>
      </c>
    </row>
    <row r="131" spans="1:24" s="475" customFormat="1" ht="121.5" customHeight="1" x14ac:dyDescent="0.3">
      <c r="B131" s="1134"/>
      <c r="C131" s="559"/>
      <c r="D131" s="1128">
        <v>21.18</v>
      </c>
      <c r="E131" s="352" t="s">
        <v>1524</v>
      </c>
      <c r="F131" s="568" t="s">
        <v>117</v>
      </c>
      <c r="G131" s="1167" t="s">
        <v>1542</v>
      </c>
      <c r="H131" s="331" t="s">
        <v>486</v>
      </c>
      <c r="I131" s="505"/>
      <c r="J131" s="505"/>
      <c r="K131" s="505"/>
      <c r="L131" s="505"/>
      <c r="M131" s="505"/>
      <c r="N131" s="505"/>
      <c r="O131" s="505"/>
      <c r="P131" s="505">
        <v>320000</v>
      </c>
      <c r="Q131" s="1097">
        <f t="shared" si="36"/>
        <v>320000</v>
      </c>
    </row>
    <row r="132" spans="1:24" s="475" customFormat="1" ht="131.25" x14ac:dyDescent="0.3">
      <c r="B132" s="1136"/>
      <c r="C132" s="1122"/>
      <c r="D132" s="1127">
        <v>21.19</v>
      </c>
      <c r="E132" s="393" t="s">
        <v>1525</v>
      </c>
      <c r="F132" s="1218" t="s">
        <v>117</v>
      </c>
      <c r="G132" s="1098" t="s">
        <v>1543</v>
      </c>
      <c r="H132" s="433" t="s">
        <v>486</v>
      </c>
      <c r="I132" s="507"/>
      <c r="J132" s="507"/>
      <c r="K132" s="507"/>
      <c r="L132" s="507"/>
      <c r="M132" s="507"/>
      <c r="N132" s="507"/>
      <c r="O132" s="507"/>
      <c r="P132" s="507">
        <v>160000</v>
      </c>
      <c r="Q132" s="1093">
        <f t="shared" si="36"/>
        <v>160000</v>
      </c>
      <c r="X132" s="736"/>
    </row>
    <row r="133" spans="1:24" s="159" customFormat="1" ht="9.75" customHeight="1" x14ac:dyDescent="0.3">
      <c r="A133" s="480"/>
      <c r="B133" s="480"/>
      <c r="C133" s="481"/>
      <c r="D133" s="481"/>
      <c r="E133" s="482"/>
      <c r="F133" s="483"/>
      <c r="G133" s="484"/>
      <c r="H133" s="484"/>
      <c r="I133" s="485"/>
      <c r="J133" s="93"/>
      <c r="K133" s="93"/>
      <c r="L133" s="93"/>
      <c r="M133" s="93"/>
      <c r="N133" s="93"/>
      <c r="O133" s="485"/>
      <c r="P133" s="485"/>
      <c r="Q133" s="485"/>
    </row>
    <row r="134" spans="1:24" s="175" customFormat="1" x14ac:dyDescent="0.3">
      <c r="A134" s="236"/>
      <c r="B134" s="236"/>
      <c r="C134" s="236" t="s">
        <v>146</v>
      </c>
      <c r="D134" s="281"/>
      <c r="E134" s="282"/>
      <c r="F134" s="240"/>
      <c r="G134" s="241"/>
      <c r="H134" s="283"/>
      <c r="I134" s="284"/>
      <c r="J134" s="284"/>
      <c r="K134" s="284"/>
      <c r="L134" s="284"/>
      <c r="M134" s="284"/>
      <c r="N134" s="284"/>
      <c r="O134" s="284"/>
      <c r="P134" s="285"/>
    </row>
    <row r="135" spans="1:24" x14ac:dyDescent="0.3">
      <c r="A135" s="302"/>
      <c r="B135" s="302"/>
      <c r="C135" s="1649" t="s">
        <v>147</v>
      </c>
      <c r="D135" s="1650"/>
      <c r="E135" s="1651"/>
      <c r="F135" s="280"/>
      <c r="G135" s="286" t="s">
        <v>113</v>
      </c>
      <c r="H135" s="287" t="s">
        <v>148</v>
      </c>
      <c r="I135" s="286"/>
      <c r="J135" s="286"/>
      <c r="K135" s="286"/>
      <c r="L135" s="286"/>
      <c r="M135" s="286"/>
      <c r="N135" s="286"/>
      <c r="O135" s="286"/>
      <c r="P135" s="1"/>
      <c r="Q135" s="286" t="s">
        <v>149</v>
      </c>
    </row>
    <row r="136" spans="1:24" x14ac:dyDescent="0.3">
      <c r="A136" s="302"/>
      <c r="B136" s="302"/>
      <c r="C136" s="1657" t="s">
        <v>153</v>
      </c>
      <c r="D136" s="1658"/>
      <c r="E136" s="1659"/>
      <c r="F136" s="289"/>
      <c r="G136" s="290"/>
      <c r="H136" s="291"/>
      <c r="I136" s="290"/>
      <c r="J136" s="290"/>
      <c r="K136" s="290"/>
      <c r="L136" s="290"/>
      <c r="M136" s="290"/>
      <c r="N136" s="1"/>
      <c r="O136" s="290"/>
      <c r="P136" s="1"/>
      <c r="Q136" s="292"/>
    </row>
    <row r="137" spans="1:24" x14ac:dyDescent="0.3">
      <c r="A137" s="302"/>
      <c r="B137" s="302"/>
      <c r="C137" s="293"/>
      <c r="D137" s="1655" t="s">
        <v>150</v>
      </c>
      <c r="E137" s="1656"/>
      <c r="F137" s="289"/>
      <c r="G137" s="290">
        <f>J17</f>
        <v>12000</v>
      </c>
      <c r="H137" s="291"/>
      <c r="I137" s="290"/>
      <c r="J137" s="290"/>
      <c r="K137" s="290"/>
      <c r="L137" s="290"/>
      <c r="M137" s="290"/>
      <c r="N137" s="1"/>
      <c r="O137" s="290"/>
      <c r="P137" s="1"/>
      <c r="Q137" s="292"/>
    </row>
    <row r="138" spans="1:24" x14ac:dyDescent="0.3">
      <c r="A138" s="302"/>
      <c r="B138" s="302"/>
      <c r="C138" s="293"/>
      <c r="D138" s="1655" t="s">
        <v>151</v>
      </c>
      <c r="E138" s="1656"/>
      <c r="F138" s="289"/>
      <c r="G138" s="290">
        <f>K17</f>
        <v>372800</v>
      </c>
      <c r="H138" s="291"/>
      <c r="I138" s="290"/>
      <c r="J138" s="290"/>
      <c r="K138" s="290"/>
      <c r="L138" s="290"/>
      <c r="M138" s="290"/>
      <c r="N138" s="1"/>
      <c r="O138" s="290"/>
      <c r="P138" s="1"/>
      <c r="Q138" s="292"/>
    </row>
    <row r="139" spans="1:24" x14ac:dyDescent="0.3">
      <c r="A139" s="302"/>
      <c r="B139" s="302"/>
      <c r="C139" s="293"/>
      <c r="D139" s="1655" t="s">
        <v>152</v>
      </c>
      <c r="E139" s="1656"/>
      <c r="F139" s="289"/>
      <c r="G139" s="290">
        <f>L17</f>
        <v>1568187</v>
      </c>
      <c r="H139" s="291"/>
      <c r="I139" s="290"/>
      <c r="J139" s="290"/>
      <c r="K139" s="290"/>
      <c r="L139" s="290"/>
      <c r="M139" s="290"/>
      <c r="N139" s="1"/>
      <c r="O139" s="290"/>
      <c r="P139" s="1"/>
      <c r="Q139" s="292"/>
    </row>
    <row r="140" spans="1:24" ht="18.75" customHeight="1" x14ac:dyDescent="0.3">
      <c r="B140" s="302"/>
      <c r="C140" s="1657" t="s">
        <v>14</v>
      </c>
      <c r="D140" s="1658"/>
      <c r="E140" s="1659"/>
      <c r="F140" s="289"/>
      <c r="G140" s="290"/>
      <c r="H140" s="291"/>
      <c r="I140" s="290"/>
      <c r="J140" s="290"/>
      <c r="K140" s="290"/>
      <c r="L140" s="290"/>
      <c r="M140" s="290"/>
      <c r="N140" s="1"/>
      <c r="O140" s="290"/>
      <c r="P140" s="1"/>
      <c r="Q140" s="292"/>
    </row>
    <row r="141" spans="1:24" x14ac:dyDescent="0.3">
      <c r="B141" s="302"/>
      <c r="C141" s="293"/>
      <c r="D141" s="1655" t="s">
        <v>1944</v>
      </c>
      <c r="E141" s="1656"/>
      <c r="F141" s="289"/>
      <c r="G141" s="290">
        <f>N17</f>
        <v>133913</v>
      </c>
      <c r="H141" s="291"/>
      <c r="I141" s="290"/>
      <c r="J141" s="290"/>
      <c r="K141" s="290"/>
      <c r="L141" s="290"/>
      <c r="M141" s="290"/>
      <c r="N141" s="1"/>
      <c r="O141" s="290"/>
      <c r="P141" s="1"/>
      <c r="Q141" s="292"/>
    </row>
    <row r="142" spans="1:24" x14ac:dyDescent="0.3">
      <c r="A142" s="302"/>
      <c r="B142" s="302"/>
      <c r="C142" s="294" t="s">
        <v>155</v>
      </c>
      <c r="D142" s="288"/>
      <c r="E142" s="303"/>
      <c r="F142" s="289"/>
      <c r="G142" s="290"/>
      <c r="H142" s="291"/>
      <c r="I142" s="290"/>
      <c r="J142" s="290"/>
      <c r="K142" s="290"/>
      <c r="L142" s="290"/>
      <c r="M142" s="290"/>
      <c r="N142" s="1"/>
      <c r="O142" s="290"/>
      <c r="P142" s="292"/>
      <c r="Q142" s="292"/>
    </row>
    <row r="143" spans="1:24" ht="38.25" customHeight="1" x14ac:dyDescent="0.3">
      <c r="A143" s="1039"/>
      <c r="B143" s="1039"/>
      <c r="C143" s="294"/>
      <c r="D143" s="1655" t="s">
        <v>1557</v>
      </c>
      <c r="E143" s="1656"/>
      <c r="F143" s="289"/>
      <c r="G143" s="290">
        <f>Q109</f>
        <v>2250000</v>
      </c>
      <c r="H143" s="291"/>
      <c r="I143" s="290"/>
      <c r="J143" s="290"/>
      <c r="K143" s="290"/>
      <c r="L143" s="290"/>
      <c r="M143" s="290"/>
      <c r="N143" s="1"/>
      <c r="O143" s="290"/>
      <c r="P143" s="292"/>
      <c r="Q143" s="292"/>
    </row>
    <row r="144" spans="1:24" ht="40.5" customHeight="1" x14ac:dyDescent="0.3">
      <c r="A144" s="302"/>
      <c r="B144" s="302"/>
      <c r="C144" s="294"/>
      <c r="D144" s="1664" t="s">
        <v>1558</v>
      </c>
      <c r="E144" s="1665"/>
      <c r="F144" s="289"/>
      <c r="G144" s="290">
        <f>Q112</f>
        <v>3280000</v>
      </c>
      <c r="H144" s="291"/>
      <c r="I144" s="290"/>
      <c r="J144" s="290"/>
      <c r="K144" s="290"/>
      <c r="L144" s="290"/>
      <c r="M144" s="290"/>
      <c r="N144" s="1"/>
      <c r="O144" s="290"/>
      <c r="P144" s="292"/>
      <c r="Q144" s="292"/>
    </row>
    <row r="145" spans="1:18" ht="20.25" customHeight="1" x14ac:dyDescent="0.3">
      <c r="A145" s="302"/>
      <c r="B145" s="302"/>
      <c r="C145" s="1649" t="s">
        <v>122</v>
      </c>
      <c r="D145" s="1650"/>
      <c r="E145" s="1651"/>
      <c r="F145" s="304"/>
      <c r="G145" s="305">
        <f>SUM(G136:G144)</f>
        <v>7616900</v>
      </c>
      <c r="H145" s="286">
        <v>4361300</v>
      </c>
      <c r="I145" s="305"/>
      <c r="J145" s="305"/>
      <c r="K145" s="305"/>
      <c r="L145" s="305"/>
      <c r="M145" s="305"/>
      <c r="N145" s="305"/>
      <c r="O145" s="305"/>
      <c r="P145" s="1"/>
      <c r="Q145" s="305">
        <f>SUM(G145-H145)</f>
        <v>3255600</v>
      </c>
      <c r="R145" s="306"/>
    </row>
    <row r="146" spans="1:18" s="175" customFormat="1" ht="20.25" customHeight="1" x14ac:dyDescent="0.3">
      <c r="A146" s="236"/>
      <c r="B146" s="236"/>
      <c r="C146" s="236" t="s">
        <v>450</v>
      </c>
      <c r="D146" s="307"/>
      <c r="E146" s="1685" t="s">
        <v>481</v>
      </c>
      <c r="F146" s="1686"/>
      <c r="G146" s="1686"/>
      <c r="H146" s="1686"/>
      <c r="I146" s="1686"/>
      <c r="J146" s="1686"/>
      <c r="K146" s="1686"/>
      <c r="L146" s="1686"/>
      <c r="M146" s="1686"/>
      <c r="N146" s="1686"/>
      <c r="O146" s="1686"/>
      <c r="P146" s="1686"/>
      <c r="Q146" s="1686"/>
    </row>
    <row r="147" spans="1:18" x14ac:dyDescent="0.3">
      <c r="E147" s="154" t="s">
        <v>1569</v>
      </c>
    </row>
    <row r="148" spans="1:18" ht="22.5" customHeight="1" x14ac:dyDescent="0.3">
      <c r="E148" s="1717" t="s">
        <v>1570</v>
      </c>
      <c r="F148" s="1717"/>
      <c r="G148" s="1717"/>
      <c r="H148" s="1717"/>
      <c r="I148" s="1717"/>
      <c r="J148" s="1717"/>
      <c r="K148" s="1717"/>
      <c r="L148" s="1717"/>
      <c r="M148" s="1717"/>
      <c r="N148" s="1717"/>
      <c r="O148" s="1717"/>
      <c r="P148" s="1717"/>
      <c r="Q148" s="1717"/>
    </row>
    <row r="149" spans="1:18" x14ac:dyDescent="0.3">
      <c r="D149" s="1040"/>
      <c r="E149" s="154" t="s">
        <v>1571</v>
      </c>
    </row>
  </sheetData>
  <mergeCells count="14">
    <mergeCell ref="E148:Q148"/>
    <mergeCell ref="C135:E135"/>
    <mergeCell ref="C136:E136"/>
    <mergeCell ref="D137:E137"/>
    <mergeCell ref="C16:E16"/>
    <mergeCell ref="G2:Q2"/>
    <mergeCell ref="E146:Q146"/>
    <mergeCell ref="C145:E145"/>
    <mergeCell ref="D138:E138"/>
    <mergeCell ref="D139:E139"/>
    <mergeCell ref="D144:E144"/>
    <mergeCell ref="C140:E140"/>
    <mergeCell ref="D141:E141"/>
    <mergeCell ref="D143:E14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C20:G20"/>
  <sheetViews>
    <sheetView workbookViewId="0">
      <selection activeCell="K29" sqref="K29"/>
    </sheetView>
  </sheetViews>
  <sheetFormatPr defaultRowHeight="14.25" x14ac:dyDescent="0.2"/>
  <sheetData>
    <row r="20" spans="3:7" ht="36" x14ac:dyDescent="0.55000000000000004">
      <c r="C20" s="1641" t="s">
        <v>96</v>
      </c>
      <c r="D20" s="1641"/>
      <c r="E20" s="1641"/>
      <c r="F20" s="1641"/>
      <c r="G20" s="1641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X98"/>
  <sheetViews>
    <sheetView tabSelected="1" zoomScale="110" zoomScaleNormal="110" workbookViewId="0">
      <selection activeCell="V27" sqref="V27"/>
    </sheetView>
  </sheetViews>
  <sheetFormatPr defaultColWidth="8.5" defaultRowHeight="15.75" x14ac:dyDescent="0.2"/>
  <cols>
    <col min="1" max="1" width="1.375" style="26" customWidth="1"/>
    <col min="2" max="2" width="8.125" style="61" customWidth="1"/>
    <col min="3" max="3" width="4" style="61" customWidth="1"/>
    <col min="4" max="4" width="4.375" style="61" customWidth="1"/>
    <col min="5" max="5" width="19.25" style="31" customWidth="1"/>
    <col min="6" max="6" width="6.875" style="107" customWidth="1"/>
    <col min="7" max="7" width="10.5" style="52" customWidth="1"/>
    <col min="8" max="8" width="8.875" style="63" customWidth="1"/>
    <col min="9" max="9" width="7.25" style="102" hidden="1" customWidth="1"/>
    <col min="10" max="10" width="8.125" style="102" customWidth="1"/>
    <col min="11" max="11" width="8.375" style="102" customWidth="1"/>
    <col min="12" max="12" width="8" style="102" customWidth="1"/>
    <col min="13" max="13" width="7.375" style="102" hidden="1" customWidth="1"/>
    <col min="14" max="14" width="7.125" style="102" customWidth="1"/>
    <col min="15" max="15" width="7.375" style="102" customWidth="1"/>
    <col min="16" max="16" width="8.25" style="102" customWidth="1"/>
    <col min="17" max="17" width="8.625" style="102" customWidth="1"/>
    <col min="18" max="16384" width="8.5" style="26"/>
  </cols>
  <sheetData>
    <row r="1" spans="2:17" s="186" customFormat="1" ht="21" x14ac:dyDescent="0.2">
      <c r="B1" s="1698" t="s">
        <v>1342</v>
      </c>
      <c r="C1" s="1698"/>
      <c r="D1" s="1698"/>
      <c r="E1" s="1698"/>
      <c r="F1" s="1698"/>
      <c r="G1" s="1698"/>
      <c r="H1" s="1698"/>
      <c r="I1" s="1698"/>
      <c r="J1" s="1698"/>
      <c r="K1" s="1698"/>
      <c r="L1" s="1698"/>
      <c r="M1" s="1698"/>
      <c r="N1" s="1698"/>
      <c r="O1" s="1698"/>
      <c r="P1" s="1698"/>
      <c r="Q1" s="1698"/>
    </row>
    <row r="2" spans="2:17" x14ac:dyDescent="0.2">
      <c r="B2" s="49"/>
      <c r="C2" s="49"/>
      <c r="D2" s="49"/>
      <c r="E2" s="50"/>
      <c r="F2" s="49"/>
      <c r="G2" s="51"/>
      <c r="H2" s="52"/>
      <c r="I2" s="913"/>
      <c r="J2" s="913"/>
      <c r="K2" s="913"/>
      <c r="L2" s="913"/>
      <c r="M2" s="913"/>
      <c r="N2" s="913"/>
      <c r="O2" s="913"/>
      <c r="P2" s="913"/>
      <c r="Q2" s="913"/>
    </row>
    <row r="3" spans="2:17" s="623" customFormat="1" ht="31.5" x14ac:dyDescent="0.2">
      <c r="B3" s="171" t="s">
        <v>38</v>
      </c>
      <c r="C3" s="1643" t="s">
        <v>40</v>
      </c>
      <c r="D3" s="1644"/>
      <c r="E3" s="1645"/>
      <c r="F3" s="9" t="s">
        <v>36</v>
      </c>
      <c r="G3" s="171" t="s">
        <v>39</v>
      </c>
      <c r="H3" s="53" t="s">
        <v>9</v>
      </c>
      <c r="I3" s="10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168</v>
      </c>
      <c r="O3" s="11" t="s">
        <v>18</v>
      </c>
      <c r="P3" s="11" t="s">
        <v>92</v>
      </c>
      <c r="Q3" s="10" t="s">
        <v>113</v>
      </c>
    </row>
    <row r="4" spans="2:17" s="187" customFormat="1" ht="18.75" customHeight="1" x14ac:dyDescent="0.2">
      <c r="B4" s="1699" t="s">
        <v>96</v>
      </c>
      <c r="C4" s="1700"/>
      <c r="D4" s="1700"/>
      <c r="E4" s="1701"/>
      <c r="F4" s="108"/>
      <c r="G4" s="67"/>
      <c r="H4" s="156"/>
      <c r="I4" s="914">
        <f>SUM(I5+I55+I63+I69+I74)</f>
        <v>0</v>
      </c>
      <c r="J4" s="914">
        <f>SUM(J5+J55+J63+J69+J74+J87)</f>
        <v>641725</v>
      </c>
      <c r="K4" s="914">
        <f t="shared" ref="K4:P4" si="0">SUM(K5+K55+K63+K69+K74+K87)</f>
        <v>337509</v>
      </c>
      <c r="L4" s="914">
        <f t="shared" si="0"/>
        <v>334366</v>
      </c>
      <c r="M4" s="914">
        <f t="shared" si="0"/>
        <v>0</v>
      </c>
      <c r="N4" s="914">
        <f t="shared" si="0"/>
        <v>30000</v>
      </c>
      <c r="O4" s="914">
        <f t="shared" si="0"/>
        <v>70000</v>
      </c>
      <c r="P4" s="914">
        <f t="shared" si="0"/>
        <v>1460000</v>
      </c>
      <c r="Q4" s="914">
        <f>SUM(Q5+Q55+Q63+Q69+Q74+Q87)</f>
        <v>2873600</v>
      </c>
    </row>
    <row r="5" spans="2:17" ht="17.25" customHeight="1" x14ac:dyDescent="0.2">
      <c r="B5" s="43" t="s">
        <v>1343</v>
      </c>
      <c r="C5" s="44" t="s">
        <v>15</v>
      </c>
      <c r="D5" s="101"/>
      <c r="E5" s="72"/>
      <c r="F5" s="32"/>
      <c r="G5" s="33"/>
      <c r="H5" s="73"/>
      <c r="I5" s="45">
        <f>SUM(I6+I13+I17+I20+I21+I24+I31+I36+I53)</f>
        <v>0</v>
      </c>
      <c r="J5" s="45">
        <f>SUM(J6+J13+J17+J20+J21+J24+J31+J36+J53)</f>
        <v>596725</v>
      </c>
      <c r="K5" s="45">
        <f t="shared" ref="K5:Q5" si="1">SUM(K6+K13+K17+K20+K21+K24+K31+K36+K53)</f>
        <v>256889</v>
      </c>
      <c r="L5" s="45">
        <f t="shared" si="1"/>
        <v>115300</v>
      </c>
      <c r="M5" s="45">
        <f t="shared" si="1"/>
        <v>0</v>
      </c>
      <c r="N5" s="45">
        <f t="shared" si="1"/>
        <v>0</v>
      </c>
      <c r="O5" s="45">
        <f t="shared" si="1"/>
        <v>0</v>
      </c>
      <c r="P5" s="45">
        <f t="shared" si="1"/>
        <v>0</v>
      </c>
      <c r="Q5" s="45">
        <f t="shared" si="1"/>
        <v>968914</v>
      </c>
    </row>
    <row r="6" spans="2:17" x14ac:dyDescent="0.2">
      <c r="B6" s="94"/>
      <c r="C6" s="915" t="s">
        <v>37</v>
      </c>
      <c r="D6" s="628" t="s">
        <v>1</v>
      </c>
      <c r="E6" s="916"/>
      <c r="F6" s="213"/>
      <c r="G6" s="630"/>
      <c r="H6" s="631"/>
      <c r="I6" s="917">
        <f>SUM(I7:I12)</f>
        <v>0</v>
      </c>
      <c r="J6" s="917">
        <f t="shared" ref="J6:Q6" si="2">SUM(J7:J12)</f>
        <v>21600</v>
      </c>
      <c r="K6" s="917">
        <f t="shared" si="2"/>
        <v>31600</v>
      </c>
      <c r="L6" s="917">
        <f t="shared" si="2"/>
        <v>8500</v>
      </c>
      <c r="M6" s="917">
        <f t="shared" si="2"/>
        <v>0</v>
      </c>
      <c r="N6" s="917">
        <f t="shared" si="2"/>
        <v>0</v>
      </c>
      <c r="O6" s="917">
        <f t="shared" si="2"/>
        <v>0</v>
      </c>
      <c r="P6" s="917">
        <f t="shared" si="2"/>
        <v>0</v>
      </c>
      <c r="Q6" s="917">
        <f t="shared" si="2"/>
        <v>61700</v>
      </c>
    </row>
    <row r="7" spans="2:17" ht="31.5" x14ac:dyDescent="0.2">
      <c r="B7" s="94"/>
      <c r="C7" s="54"/>
      <c r="D7" s="47">
        <v>1.1000000000000001</v>
      </c>
      <c r="E7" s="918" t="s">
        <v>1344</v>
      </c>
      <c r="F7" s="919">
        <v>6</v>
      </c>
      <c r="G7" s="919" t="s">
        <v>97</v>
      </c>
      <c r="H7" s="126" t="s">
        <v>797</v>
      </c>
      <c r="I7" s="110"/>
      <c r="J7" s="133">
        <v>7200</v>
      </c>
      <c r="K7" s="133">
        <v>3300</v>
      </c>
      <c r="L7" s="133">
        <v>2000</v>
      </c>
      <c r="M7" s="110"/>
      <c r="N7" s="110"/>
      <c r="O7" s="110"/>
      <c r="P7" s="110"/>
      <c r="Q7" s="133">
        <f>SUM(I7:P7)</f>
        <v>12500</v>
      </c>
    </row>
    <row r="8" spans="2:17" ht="47.25" x14ac:dyDescent="0.2">
      <c r="B8" s="94"/>
      <c r="C8" s="54"/>
      <c r="D8" s="47">
        <v>1.2</v>
      </c>
      <c r="E8" s="217" t="s">
        <v>1422</v>
      </c>
      <c r="F8" s="919">
        <v>6</v>
      </c>
      <c r="G8" s="919" t="s">
        <v>97</v>
      </c>
      <c r="H8" s="126" t="s">
        <v>1345</v>
      </c>
      <c r="I8" s="110"/>
      <c r="J8" s="133">
        <v>7200</v>
      </c>
      <c r="K8" s="133">
        <v>3300</v>
      </c>
      <c r="L8" s="133">
        <v>3000</v>
      </c>
      <c r="M8" s="110"/>
      <c r="N8" s="110"/>
      <c r="O8" s="110"/>
      <c r="P8" s="110"/>
      <c r="Q8" s="133">
        <f t="shared" ref="Q8:Q12" si="3">SUM(I8:P8)</f>
        <v>13500</v>
      </c>
    </row>
    <row r="9" spans="2:17" ht="31.5" x14ac:dyDescent="0.2">
      <c r="B9" s="94"/>
      <c r="C9" s="54"/>
      <c r="D9" s="47">
        <v>1.3</v>
      </c>
      <c r="E9" s="97" t="s">
        <v>1346</v>
      </c>
      <c r="F9" s="920">
        <v>6</v>
      </c>
      <c r="G9" s="919" t="s">
        <v>97</v>
      </c>
      <c r="H9" s="921" t="s">
        <v>1347</v>
      </c>
      <c r="I9" s="922"/>
      <c r="J9" s="923"/>
      <c r="K9" s="923">
        <v>21000</v>
      </c>
      <c r="L9" s="923"/>
      <c r="M9" s="922"/>
      <c r="N9" s="922"/>
      <c r="O9" s="922"/>
      <c r="Q9" s="133">
        <f t="shared" si="3"/>
        <v>21000</v>
      </c>
    </row>
    <row r="10" spans="2:17" ht="17.25" customHeight="1" x14ac:dyDescent="0.2">
      <c r="B10" s="94"/>
      <c r="C10" s="54"/>
      <c r="D10" s="47">
        <v>1.4</v>
      </c>
      <c r="E10" s="97" t="s">
        <v>1348</v>
      </c>
      <c r="F10" s="920">
        <v>6</v>
      </c>
      <c r="G10" s="919" t="s">
        <v>97</v>
      </c>
      <c r="H10" s="921" t="s">
        <v>1347</v>
      </c>
      <c r="I10" s="922"/>
      <c r="J10" s="923">
        <v>3600</v>
      </c>
      <c r="K10" s="923">
        <v>700</v>
      </c>
      <c r="L10" s="923">
        <v>1500</v>
      </c>
      <c r="M10" s="922"/>
      <c r="N10" s="922"/>
      <c r="O10" s="922"/>
      <c r="P10" s="922"/>
      <c r="Q10" s="133">
        <f t="shared" si="3"/>
        <v>5800</v>
      </c>
    </row>
    <row r="11" spans="2:17" x14ac:dyDescent="0.2">
      <c r="B11" s="94"/>
      <c r="C11" s="54"/>
      <c r="D11" s="47">
        <v>1.5</v>
      </c>
      <c r="E11" s="97" t="s">
        <v>1349</v>
      </c>
      <c r="F11" s="920">
        <v>6</v>
      </c>
      <c r="G11" s="919" t="s">
        <v>97</v>
      </c>
      <c r="H11" s="126" t="s">
        <v>614</v>
      </c>
      <c r="I11" s="922"/>
      <c r="J11" s="923"/>
      <c r="K11" s="923"/>
      <c r="L11" s="923">
        <v>2000</v>
      </c>
      <c r="M11" s="922"/>
      <c r="N11" s="922"/>
      <c r="O11" s="922"/>
      <c r="P11" s="922"/>
      <c r="Q11" s="133">
        <f t="shared" si="3"/>
        <v>2000</v>
      </c>
    </row>
    <row r="12" spans="2:17" ht="31.5" x14ac:dyDescent="0.2">
      <c r="B12" s="94"/>
      <c r="C12" s="54"/>
      <c r="D12" s="47">
        <v>1.6</v>
      </c>
      <c r="E12" s="924" t="s">
        <v>1350</v>
      </c>
      <c r="F12" s="920">
        <v>6</v>
      </c>
      <c r="G12" s="919" t="s">
        <v>97</v>
      </c>
      <c r="H12" s="126" t="s">
        <v>1351</v>
      </c>
      <c r="I12" s="922"/>
      <c r="J12" s="922">
        <v>3600</v>
      </c>
      <c r="K12" s="27">
        <v>3300</v>
      </c>
      <c r="L12" s="27"/>
      <c r="M12" s="922"/>
      <c r="N12" s="922"/>
      <c r="O12" s="922"/>
      <c r="P12" s="922"/>
      <c r="Q12" s="133">
        <f t="shared" si="3"/>
        <v>6900</v>
      </c>
    </row>
    <row r="13" spans="2:17" x14ac:dyDescent="0.2">
      <c r="B13" s="94"/>
      <c r="C13" s="915" t="s">
        <v>50</v>
      </c>
      <c r="D13" s="628" t="s">
        <v>57</v>
      </c>
      <c r="E13" s="629"/>
      <c r="F13" s="213"/>
      <c r="G13" s="630"/>
      <c r="H13" s="631"/>
      <c r="I13" s="917">
        <f>SUM(I14:I16)</f>
        <v>0</v>
      </c>
      <c r="J13" s="917">
        <f t="shared" ref="J13:Q13" si="4">SUM(J14:J16)</f>
        <v>45000</v>
      </c>
      <c r="K13" s="917">
        <f t="shared" si="4"/>
        <v>10900</v>
      </c>
      <c r="L13" s="917">
        <f t="shared" si="4"/>
        <v>9000</v>
      </c>
      <c r="M13" s="917">
        <f t="shared" si="4"/>
        <v>0</v>
      </c>
      <c r="N13" s="917">
        <f t="shared" si="4"/>
        <v>0</v>
      </c>
      <c r="O13" s="917">
        <f t="shared" si="4"/>
        <v>0</v>
      </c>
      <c r="P13" s="917">
        <f t="shared" si="4"/>
        <v>0</v>
      </c>
      <c r="Q13" s="917">
        <f t="shared" si="4"/>
        <v>64900</v>
      </c>
    </row>
    <row r="14" spans="2:17" ht="31.5" x14ac:dyDescent="0.2">
      <c r="B14" s="94"/>
      <c r="C14" s="54"/>
      <c r="D14" s="47">
        <v>2.1</v>
      </c>
      <c r="E14" s="924" t="s">
        <v>1352</v>
      </c>
      <c r="F14" s="920">
        <v>1</v>
      </c>
      <c r="G14" s="919" t="s">
        <v>97</v>
      </c>
      <c r="H14" s="921" t="s">
        <v>1353</v>
      </c>
      <c r="I14" s="922"/>
      <c r="J14" s="922">
        <v>14400</v>
      </c>
      <c r="K14" s="922">
        <v>6400</v>
      </c>
      <c r="L14" s="922">
        <v>5000</v>
      </c>
      <c r="M14" s="922"/>
      <c r="N14" s="922"/>
      <c r="O14" s="922"/>
      <c r="P14" s="922"/>
      <c r="Q14" s="922">
        <f>SUM(I14:P14)</f>
        <v>25800</v>
      </c>
    </row>
    <row r="15" spans="2:17" ht="47.25" customHeight="1" x14ac:dyDescent="0.2">
      <c r="B15" s="94"/>
      <c r="C15" s="54"/>
      <c r="D15" s="47">
        <v>2.2000000000000002</v>
      </c>
      <c r="E15" s="97" t="s">
        <v>1354</v>
      </c>
      <c r="F15" s="920">
        <v>1</v>
      </c>
      <c r="G15" s="919" t="s">
        <v>97</v>
      </c>
      <c r="H15" s="921" t="s">
        <v>1353</v>
      </c>
      <c r="I15" s="922"/>
      <c r="J15" s="922">
        <v>28800</v>
      </c>
      <c r="K15" s="922">
        <v>1200</v>
      </c>
      <c r="L15" s="922"/>
      <c r="M15" s="922"/>
      <c r="N15" s="922"/>
      <c r="O15" s="922"/>
      <c r="P15" s="922"/>
      <c r="Q15" s="922">
        <f t="shared" ref="Q15" si="5">SUM(I15:P15)</f>
        <v>30000</v>
      </c>
    </row>
    <row r="16" spans="2:17" ht="31.5" x14ac:dyDescent="0.2">
      <c r="B16" s="94"/>
      <c r="C16" s="54"/>
      <c r="D16" s="47">
        <v>2.2999999999999998</v>
      </c>
      <c r="E16" s="97" t="s">
        <v>1355</v>
      </c>
      <c r="F16" s="920">
        <v>1</v>
      </c>
      <c r="G16" s="919" t="s">
        <v>97</v>
      </c>
      <c r="H16" s="921" t="s">
        <v>1356</v>
      </c>
      <c r="I16" s="922"/>
      <c r="J16" s="922">
        <v>1800</v>
      </c>
      <c r="K16" s="922">
        <v>3300</v>
      </c>
      <c r="L16" s="922">
        <v>4000</v>
      </c>
      <c r="M16" s="922"/>
      <c r="N16" s="922"/>
      <c r="O16" s="922"/>
      <c r="P16" s="922"/>
      <c r="Q16" s="922">
        <f>SUM(I16:P16)</f>
        <v>9100</v>
      </c>
    </row>
    <row r="17" spans="2:17" x14ac:dyDescent="0.2">
      <c r="B17" s="94"/>
      <c r="C17" s="915" t="s">
        <v>51</v>
      </c>
      <c r="D17" s="640" t="s">
        <v>174</v>
      </c>
      <c r="E17" s="629"/>
      <c r="F17" s="213"/>
      <c r="G17" s="630"/>
      <c r="H17" s="631"/>
      <c r="I17" s="917">
        <f>SUM(I18:I19)</f>
        <v>0</v>
      </c>
      <c r="J17" s="917">
        <f t="shared" ref="J17:Q17" si="6">SUM(J18:J19)</f>
        <v>3600</v>
      </c>
      <c r="K17" s="917">
        <f t="shared" si="6"/>
        <v>3300</v>
      </c>
      <c r="L17" s="917">
        <f t="shared" si="6"/>
        <v>12000</v>
      </c>
      <c r="M17" s="917">
        <f t="shared" si="6"/>
        <v>0</v>
      </c>
      <c r="N17" s="917">
        <f t="shared" si="6"/>
        <v>0</v>
      </c>
      <c r="O17" s="917">
        <f t="shared" si="6"/>
        <v>0</v>
      </c>
      <c r="P17" s="917">
        <f t="shared" si="6"/>
        <v>0</v>
      </c>
      <c r="Q17" s="917">
        <f t="shared" si="6"/>
        <v>18900</v>
      </c>
    </row>
    <row r="18" spans="2:17" s="927" customFormat="1" x14ac:dyDescent="0.2">
      <c r="B18" s="925"/>
      <c r="C18" s="926"/>
      <c r="D18" s="47">
        <v>3.1</v>
      </c>
      <c r="E18" s="97" t="s">
        <v>1357</v>
      </c>
      <c r="F18" s="920">
        <v>4</v>
      </c>
      <c r="G18" s="919" t="s">
        <v>97</v>
      </c>
      <c r="H18" s="126" t="s">
        <v>797</v>
      </c>
      <c r="I18" s="922"/>
      <c r="J18" s="923">
        <v>3600</v>
      </c>
      <c r="K18" s="923">
        <v>3300</v>
      </c>
      <c r="L18" s="923">
        <v>2000</v>
      </c>
      <c r="M18" s="922"/>
      <c r="N18" s="922"/>
      <c r="O18" s="922"/>
      <c r="P18" s="922"/>
      <c r="Q18" s="923">
        <f>SUM(I18:P18)</f>
        <v>8900</v>
      </c>
    </row>
    <row r="19" spans="2:17" ht="31.5" x14ac:dyDescent="0.2">
      <c r="B19" s="95"/>
      <c r="C19" s="928"/>
      <c r="D19" s="75">
        <v>3.2</v>
      </c>
      <c r="E19" s="803" t="s">
        <v>1358</v>
      </c>
      <c r="F19" s="929">
        <v>4</v>
      </c>
      <c r="G19" s="930" t="s">
        <v>97</v>
      </c>
      <c r="H19" s="931" t="s">
        <v>1356</v>
      </c>
      <c r="I19" s="932"/>
      <c r="J19" s="933"/>
      <c r="K19" s="933"/>
      <c r="L19" s="933">
        <v>10000</v>
      </c>
      <c r="M19" s="933"/>
      <c r="N19" s="933"/>
      <c r="O19" s="933"/>
      <c r="P19" s="933"/>
      <c r="Q19" s="933">
        <f>SUM(I19:P19)</f>
        <v>10000</v>
      </c>
    </row>
    <row r="20" spans="2:17" x14ac:dyDescent="0.2">
      <c r="B20" s="94"/>
      <c r="C20" s="934" t="s">
        <v>52</v>
      </c>
      <c r="D20" s="643" t="s">
        <v>6</v>
      </c>
      <c r="E20" s="644"/>
      <c r="F20" s="693"/>
      <c r="G20" s="694"/>
      <c r="H20" s="695"/>
      <c r="I20" s="935">
        <v>0</v>
      </c>
      <c r="J20" s="935">
        <v>0</v>
      </c>
      <c r="K20" s="935">
        <v>0</v>
      </c>
      <c r="L20" s="935">
        <v>0</v>
      </c>
      <c r="M20" s="935">
        <v>0</v>
      </c>
      <c r="N20" s="935">
        <v>0</v>
      </c>
      <c r="O20" s="935">
        <v>0</v>
      </c>
      <c r="P20" s="935">
        <v>0</v>
      </c>
      <c r="Q20" s="935">
        <v>0</v>
      </c>
    </row>
    <row r="21" spans="2:17" x14ac:dyDescent="0.2">
      <c r="B21" s="94"/>
      <c r="C21" s="934" t="s">
        <v>53</v>
      </c>
      <c r="D21" s="643" t="s">
        <v>7</v>
      </c>
      <c r="E21" s="644"/>
      <c r="F21" s="213"/>
      <c r="G21" s="630"/>
      <c r="H21" s="936"/>
      <c r="I21" s="917">
        <f>SUM(I22:I23)</f>
        <v>0</v>
      </c>
      <c r="J21" s="917">
        <f t="shared" ref="J21:Q21" si="7">SUM(J22:J23)</f>
        <v>0</v>
      </c>
      <c r="K21" s="917">
        <f t="shared" si="7"/>
        <v>8555</v>
      </c>
      <c r="L21" s="917">
        <f t="shared" si="7"/>
        <v>12500</v>
      </c>
      <c r="M21" s="917">
        <f t="shared" si="7"/>
        <v>0</v>
      </c>
      <c r="N21" s="917">
        <f t="shared" si="7"/>
        <v>0</v>
      </c>
      <c r="O21" s="917">
        <f t="shared" si="7"/>
        <v>0</v>
      </c>
      <c r="P21" s="917">
        <f t="shared" si="7"/>
        <v>0</v>
      </c>
      <c r="Q21" s="917">
        <f t="shared" si="7"/>
        <v>21055</v>
      </c>
    </row>
    <row r="22" spans="2:17" ht="47.25" x14ac:dyDescent="0.2">
      <c r="B22" s="94"/>
      <c r="C22" s="54"/>
      <c r="D22" s="47">
        <v>5.0999999999999996</v>
      </c>
      <c r="E22" s="217" t="s">
        <v>1359</v>
      </c>
      <c r="F22" s="920">
        <v>1</v>
      </c>
      <c r="G22" s="919" t="s">
        <v>97</v>
      </c>
      <c r="H22" s="921" t="s">
        <v>1353</v>
      </c>
      <c r="I22" s="922"/>
      <c r="J22" s="922"/>
      <c r="K22" s="922">
        <v>5055</v>
      </c>
      <c r="L22" s="922">
        <v>10500</v>
      </c>
      <c r="M22" s="922"/>
      <c r="N22" s="922"/>
      <c r="O22" s="922"/>
      <c r="P22" s="922"/>
      <c r="Q22" s="922">
        <f>SUM(I22:P22)</f>
        <v>15555</v>
      </c>
    </row>
    <row r="23" spans="2:17" s="939" customFormat="1" ht="47.25" x14ac:dyDescent="0.2">
      <c r="B23" s="925"/>
      <c r="C23" s="98"/>
      <c r="D23" s="47">
        <v>5.2</v>
      </c>
      <c r="E23" s="111" t="s">
        <v>1360</v>
      </c>
      <c r="F23" s="937">
        <v>1</v>
      </c>
      <c r="G23" s="103" t="s">
        <v>97</v>
      </c>
      <c r="H23" s="938" t="s">
        <v>1353</v>
      </c>
      <c r="I23" s="923"/>
      <c r="J23" s="923"/>
      <c r="K23" s="923">
        <v>3500</v>
      </c>
      <c r="L23" s="923">
        <v>2000</v>
      </c>
      <c r="M23" s="923"/>
      <c r="N23" s="923"/>
      <c r="O23" s="923"/>
      <c r="P23" s="923"/>
      <c r="Q23" s="923">
        <f>SUM(I23:P23)</f>
        <v>5500</v>
      </c>
    </row>
    <row r="24" spans="2:17" x14ac:dyDescent="0.2">
      <c r="B24" s="94"/>
      <c r="C24" s="915" t="s">
        <v>54</v>
      </c>
      <c r="D24" s="640" t="s">
        <v>70</v>
      </c>
      <c r="E24" s="629"/>
      <c r="F24" s="213"/>
      <c r="G24" s="630"/>
      <c r="H24" s="646"/>
      <c r="I24" s="917">
        <f>SUM(I25:I30)</f>
        <v>0</v>
      </c>
      <c r="J24" s="917">
        <f>SUM(J25:J30)</f>
        <v>11400</v>
      </c>
      <c r="K24" s="917">
        <v>44500</v>
      </c>
      <c r="L24" s="917">
        <v>17000</v>
      </c>
      <c r="M24" s="917">
        <f t="shared" ref="M24" si="8">SUM(M25:M30)</f>
        <v>0</v>
      </c>
      <c r="N24" s="917">
        <f>SUM(N25:N30)</f>
        <v>0</v>
      </c>
      <c r="O24" s="917">
        <f>SUM(O25:O30)</f>
        <v>0</v>
      </c>
      <c r="P24" s="917">
        <f>SUM(P25:P30)</f>
        <v>0</v>
      </c>
      <c r="Q24" s="917">
        <f>SUM(Q25:Q30)</f>
        <v>72900</v>
      </c>
    </row>
    <row r="25" spans="2:17" ht="31.5" x14ac:dyDescent="0.2">
      <c r="B25" s="94"/>
      <c r="C25" s="54"/>
      <c r="D25" s="47">
        <v>6.1</v>
      </c>
      <c r="E25" s="940" t="s">
        <v>1361</v>
      </c>
      <c r="F25" s="941" t="s">
        <v>69</v>
      </c>
      <c r="G25" s="919" t="s">
        <v>97</v>
      </c>
      <c r="H25" s="942" t="s">
        <v>1362</v>
      </c>
      <c r="I25" s="922"/>
      <c r="J25" s="110">
        <v>600</v>
      </c>
      <c r="K25" s="110">
        <v>14700</v>
      </c>
      <c r="L25" s="110">
        <v>2000</v>
      </c>
      <c r="M25" s="922"/>
      <c r="N25" s="922"/>
      <c r="O25" s="922"/>
      <c r="P25" s="922"/>
      <c r="Q25" s="922">
        <f>SUM(I25:P25)</f>
        <v>17300</v>
      </c>
    </row>
    <row r="26" spans="2:17" ht="47.25" x14ac:dyDescent="0.2">
      <c r="B26" s="94"/>
      <c r="C26" s="54"/>
      <c r="D26" s="47">
        <v>6.2</v>
      </c>
      <c r="E26" s="940" t="s">
        <v>1363</v>
      </c>
      <c r="F26" s="941" t="s">
        <v>69</v>
      </c>
      <c r="G26" s="919" t="s">
        <v>97</v>
      </c>
      <c r="H26" s="942" t="s">
        <v>1364</v>
      </c>
      <c r="I26" s="922"/>
      <c r="J26" s="922">
        <v>10800</v>
      </c>
      <c r="K26" s="922">
        <v>2800</v>
      </c>
      <c r="L26" s="922">
        <v>1000</v>
      </c>
      <c r="M26" s="922"/>
      <c r="N26" s="922"/>
      <c r="O26" s="922"/>
      <c r="P26" s="922"/>
      <c r="Q26" s="922">
        <f t="shared" ref="Q26:Q30" si="9">SUM(I26:P26)</f>
        <v>14600</v>
      </c>
    </row>
    <row r="27" spans="2:17" ht="31.5" x14ac:dyDescent="0.2">
      <c r="B27" s="94"/>
      <c r="C27" s="76"/>
      <c r="D27" s="47">
        <v>6.3</v>
      </c>
      <c r="E27" s="940" t="s">
        <v>1365</v>
      </c>
      <c r="F27" s="941" t="s">
        <v>69</v>
      </c>
      <c r="G27" s="919" t="s">
        <v>97</v>
      </c>
      <c r="H27" s="942" t="s">
        <v>1366</v>
      </c>
      <c r="I27" s="922"/>
      <c r="J27" s="922"/>
      <c r="K27" s="922">
        <v>15000</v>
      </c>
      <c r="L27" s="922">
        <v>11000</v>
      </c>
      <c r="M27" s="922"/>
      <c r="N27" s="922"/>
      <c r="O27" s="922"/>
      <c r="P27" s="922"/>
      <c r="Q27" s="922">
        <f t="shared" si="9"/>
        <v>26000</v>
      </c>
    </row>
    <row r="28" spans="2:17" ht="31.5" x14ac:dyDescent="0.2">
      <c r="B28" s="94"/>
      <c r="C28" s="76"/>
      <c r="D28" s="47">
        <v>6.4</v>
      </c>
      <c r="E28" s="940" t="s">
        <v>1367</v>
      </c>
      <c r="F28" s="941" t="s">
        <v>69</v>
      </c>
      <c r="G28" s="919" t="s">
        <v>97</v>
      </c>
      <c r="H28" s="942" t="s">
        <v>1368</v>
      </c>
      <c r="I28" s="922"/>
      <c r="J28" s="922"/>
      <c r="K28" s="922">
        <v>1000</v>
      </c>
      <c r="L28" s="1640">
        <v>1000</v>
      </c>
      <c r="M28" s="922"/>
      <c r="N28" s="922"/>
      <c r="O28" s="922"/>
      <c r="P28" s="922"/>
      <c r="Q28" s="922">
        <f t="shared" si="9"/>
        <v>2000</v>
      </c>
    </row>
    <row r="29" spans="2:17" ht="31.5" x14ac:dyDescent="0.2">
      <c r="B29" s="94"/>
      <c r="C29" s="76"/>
      <c r="D29" s="47">
        <v>6.5</v>
      </c>
      <c r="E29" s="940" t="s">
        <v>1370</v>
      </c>
      <c r="F29" s="941" t="s">
        <v>69</v>
      </c>
      <c r="G29" s="919" t="s">
        <v>97</v>
      </c>
      <c r="H29" s="942" t="s">
        <v>1371</v>
      </c>
      <c r="I29" s="922"/>
      <c r="J29" s="922"/>
      <c r="K29" s="922">
        <v>7000</v>
      </c>
      <c r="L29" s="1640">
        <v>3000</v>
      </c>
      <c r="M29" s="922"/>
      <c r="N29" s="922"/>
      <c r="O29" s="922"/>
      <c r="P29" s="922"/>
      <c r="Q29" s="922">
        <f>SUM(I29:P29)</f>
        <v>10000</v>
      </c>
    </row>
    <row r="30" spans="2:17" ht="63.75" customHeight="1" x14ac:dyDescent="0.2">
      <c r="B30" s="94"/>
      <c r="C30" s="76"/>
      <c r="D30" s="47">
        <v>6.6</v>
      </c>
      <c r="E30" s="97" t="s">
        <v>1373</v>
      </c>
      <c r="F30" s="941" t="s">
        <v>69</v>
      </c>
      <c r="G30" s="919" t="s">
        <v>97</v>
      </c>
      <c r="H30" s="921" t="s">
        <v>1345</v>
      </c>
      <c r="I30" s="943"/>
      <c r="J30" s="923"/>
      <c r="K30" s="923"/>
      <c r="L30" s="923">
        <v>3000</v>
      </c>
      <c r="M30" s="923"/>
      <c r="N30" s="923"/>
      <c r="O30" s="923"/>
      <c r="P30" s="923"/>
      <c r="Q30" s="922">
        <f t="shared" si="9"/>
        <v>3000</v>
      </c>
    </row>
    <row r="31" spans="2:17" x14ac:dyDescent="0.2">
      <c r="B31" s="94"/>
      <c r="C31" s="934" t="s">
        <v>55</v>
      </c>
      <c r="D31" s="643" t="s">
        <v>165</v>
      </c>
      <c r="E31" s="644"/>
      <c r="F31" s="693"/>
      <c r="G31" s="694"/>
      <c r="H31" s="695"/>
      <c r="I31" s="935"/>
      <c r="J31" s="935">
        <f>SUM(J32:J35)</f>
        <v>30600</v>
      </c>
      <c r="K31" s="935">
        <f t="shared" ref="K31:Q31" si="10">SUM(K32:K35)</f>
        <v>8300</v>
      </c>
      <c r="L31" s="935">
        <f t="shared" si="10"/>
        <v>7000</v>
      </c>
      <c r="M31" s="935">
        <f t="shared" si="10"/>
        <v>0</v>
      </c>
      <c r="N31" s="935">
        <f t="shared" si="10"/>
        <v>0</v>
      </c>
      <c r="O31" s="935">
        <f t="shared" si="10"/>
        <v>0</v>
      </c>
      <c r="P31" s="935">
        <f t="shared" si="10"/>
        <v>0</v>
      </c>
      <c r="Q31" s="935">
        <f t="shared" si="10"/>
        <v>45900</v>
      </c>
    </row>
    <row r="32" spans="2:17" s="945" customFormat="1" ht="31.5" x14ac:dyDescent="0.2">
      <c r="B32" s="944"/>
      <c r="C32" s="158"/>
      <c r="D32" s="161">
        <v>7.1</v>
      </c>
      <c r="E32" s="217" t="s">
        <v>1374</v>
      </c>
      <c r="F32" s="919">
        <v>1</v>
      </c>
      <c r="G32" s="919" t="s">
        <v>97</v>
      </c>
      <c r="H32" s="126" t="s">
        <v>797</v>
      </c>
      <c r="I32" s="133"/>
      <c r="J32" s="133">
        <v>3600</v>
      </c>
      <c r="K32" s="133">
        <v>3300</v>
      </c>
      <c r="L32" s="133"/>
      <c r="M32" s="133"/>
      <c r="N32" s="133"/>
      <c r="O32" s="133"/>
      <c r="P32" s="133"/>
      <c r="Q32" s="133">
        <f>SUM(I32:P32)</f>
        <v>6900</v>
      </c>
    </row>
    <row r="33" spans="2:17" ht="31.5" x14ac:dyDescent="0.2">
      <c r="B33" s="94"/>
      <c r="C33" s="76"/>
      <c r="D33" s="75">
        <v>7.2</v>
      </c>
      <c r="E33" s="946" t="s">
        <v>1375</v>
      </c>
      <c r="F33" s="947"/>
      <c r="G33" s="930" t="s">
        <v>97</v>
      </c>
      <c r="H33" s="948" t="s">
        <v>1376</v>
      </c>
      <c r="I33" s="933"/>
      <c r="J33" s="933"/>
      <c r="K33" s="933">
        <v>5000</v>
      </c>
      <c r="L33" s="933">
        <v>3000</v>
      </c>
      <c r="M33" s="933"/>
      <c r="N33" s="933"/>
      <c r="O33" s="933"/>
      <c r="P33" s="933"/>
      <c r="Q33" s="949">
        <f>SUM(I33:P33)</f>
        <v>8000</v>
      </c>
    </row>
    <row r="34" spans="2:17" ht="31.5" x14ac:dyDescent="0.2">
      <c r="B34" s="94"/>
      <c r="C34" s="54"/>
      <c r="D34" s="161">
        <v>7.3</v>
      </c>
      <c r="E34" s="97" t="s">
        <v>1377</v>
      </c>
      <c r="F34" s="920">
        <v>1</v>
      </c>
      <c r="G34" s="919" t="s">
        <v>97</v>
      </c>
      <c r="H34" s="921" t="s">
        <v>1345</v>
      </c>
      <c r="I34" s="923"/>
      <c r="J34" s="923">
        <v>21600</v>
      </c>
      <c r="K34" s="923"/>
      <c r="L34" s="923">
        <v>3000</v>
      </c>
      <c r="M34" s="923"/>
      <c r="N34" s="923"/>
      <c r="O34" s="923"/>
      <c r="P34" s="923"/>
      <c r="Q34" s="133">
        <f>SUM(I34:P34)</f>
        <v>24600</v>
      </c>
    </row>
    <row r="35" spans="2:17" ht="31.5" x14ac:dyDescent="0.2">
      <c r="B35" s="94"/>
      <c r="C35" s="54"/>
      <c r="D35" s="47">
        <v>7.4</v>
      </c>
      <c r="E35" s="97" t="s">
        <v>1378</v>
      </c>
      <c r="F35" s="920">
        <v>1</v>
      </c>
      <c r="G35" s="919" t="s">
        <v>97</v>
      </c>
      <c r="H35" s="126" t="s">
        <v>1379</v>
      </c>
      <c r="I35" s="923"/>
      <c r="J35" s="923">
        <v>5400</v>
      </c>
      <c r="K35" s="923">
        <v>0</v>
      </c>
      <c r="L35" s="923">
        <v>1000</v>
      </c>
      <c r="M35" s="923"/>
      <c r="N35" s="923"/>
      <c r="O35" s="923"/>
      <c r="P35" s="923"/>
      <c r="Q35" s="133">
        <f>SUM(I35:P35)</f>
        <v>6400</v>
      </c>
    </row>
    <row r="36" spans="2:17" x14ac:dyDescent="0.2">
      <c r="B36" s="94"/>
      <c r="C36" s="915" t="s">
        <v>56</v>
      </c>
      <c r="D36" s="640" t="s">
        <v>95</v>
      </c>
      <c r="E36" s="629"/>
      <c r="F36" s="213"/>
      <c r="G36" s="630"/>
      <c r="H36" s="631"/>
      <c r="I36" s="917">
        <f>SUM(I37:I52)</f>
        <v>0</v>
      </c>
      <c r="J36" s="917">
        <f t="shared" ref="J36:Q36" si="11">SUM(J37:J52)</f>
        <v>484525</v>
      </c>
      <c r="K36" s="917">
        <f t="shared" si="11"/>
        <v>139734</v>
      </c>
      <c r="L36" s="917">
        <f t="shared" si="11"/>
        <v>48300</v>
      </c>
      <c r="M36" s="917">
        <f t="shared" si="11"/>
        <v>0</v>
      </c>
      <c r="N36" s="917">
        <f t="shared" si="11"/>
        <v>0</v>
      </c>
      <c r="O36" s="917">
        <f t="shared" si="11"/>
        <v>0</v>
      </c>
      <c r="P36" s="917">
        <f t="shared" si="11"/>
        <v>0</v>
      </c>
      <c r="Q36" s="917">
        <f t="shared" si="11"/>
        <v>672559</v>
      </c>
    </row>
    <row r="37" spans="2:17" s="955" customFormat="1" ht="47.25" x14ac:dyDescent="0.2">
      <c r="B37" s="950"/>
      <c r="C37" s="857"/>
      <c r="D37" s="30">
        <v>8.1</v>
      </c>
      <c r="E37" s="951" t="s">
        <v>2006</v>
      </c>
      <c r="F37" s="952"/>
      <c r="G37" s="952"/>
      <c r="H37" s="953"/>
      <c r="I37" s="954"/>
      <c r="J37" s="954"/>
      <c r="K37" s="954"/>
      <c r="L37" s="954"/>
      <c r="M37" s="954"/>
      <c r="N37" s="954"/>
      <c r="O37" s="954"/>
      <c r="P37" s="954"/>
      <c r="Q37" s="954"/>
    </row>
    <row r="38" spans="2:17" ht="47.25" x14ac:dyDescent="0.2">
      <c r="B38" s="94"/>
      <c r="C38" s="54"/>
      <c r="D38" s="47"/>
      <c r="E38" s="940" t="s">
        <v>1380</v>
      </c>
      <c r="F38" s="920">
        <v>1</v>
      </c>
      <c r="G38" s="919" t="s">
        <v>97</v>
      </c>
      <c r="H38" s="126" t="s">
        <v>580</v>
      </c>
      <c r="I38" s="923"/>
      <c r="J38" s="923">
        <v>38000</v>
      </c>
      <c r="K38" s="923">
        <v>45000</v>
      </c>
      <c r="L38" s="923">
        <v>5000</v>
      </c>
      <c r="M38" s="923"/>
      <c r="N38" s="923"/>
      <c r="O38" s="923"/>
      <c r="P38" s="923"/>
      <c r="Q38" s="922">
        <f>SUM(I38:P38)</f>
        <v>88000</v>
      </c>
    </row>
    <row r="39" spans="2:17" ht="47.25" x14ac:dyDescent="0.2">
      <c r="B39" s="94"/>
      <c r="C39" s="54"/>
      <c r="D39" s="47"/>
      <c r="E39" s="940" t="s">
        <v>1381</v>
      </c>
      <c r="F39" s="920">
        <v>1</v>
      </c>
      <c r="G39" s="919" t="s">
        <v>97</v>
      </c>
      <c r="H39" s="126" t="s">
        <v>1382</v>
      </c>
      <c r="I39" s="923"/>
      <c r="J39" s="923">
        <v>3600</v>
      </c>
      <c r="K39" s="923"/>
      <c r="L39" s="923">
        <v>1500</v>
      </c>
      <c r="M39" s="923"/>
      <c r="N39" s="923"/>
      <c r="O39" s="923"/>
      <c r="P39" s="923"/>
      <c r="Q39" s="922">
        <f>SUM(I39:P39)</f>
        <v>5100</v>
      </c>
    </row>
    <row r="40" spans="2:17" ht="31.5" x14ac:dyDescent="0.2">
      <c r="B40" s="94"/>
      <c r="C40" s="857"/>
      <c r="D40" s="956">
        <v>8.1999999999999993</v>
      </c>
      <c r="E40" s="96" t="s">
        <v>1383</v>
      </c>
      <c r="F40" s="952"/>
      <c r="G40" s="952"/>
      <c r="H40" s="953"/>
      <c r="I40" s="954"/>
      <c r="J40" s="954"/>
      <c r="K40" s="954"/>
      <c r="L40" s="954"/>
      <c r="M40" s="954"/>
      <c r="N40" s="954"/>
      <c r="O40" s="954"/>
      <c r="P40" s="954"/>
      <c r="Q40" s="954"/>
    </row>
    <row r="41" spans="2:17" ht="31.5" x14ac:dyDescent="0.2">
      <c r="B41" s="94"/>
      <c r="C41" s="54"/>
      <c r="D41" s="47"/>
      <c r="E41" s="22" t="s">
        <v>1384</v>
      </c>
      <c r="F41" s="920">
        <v>1</v>
      </c>
      <c r="G41" s="919" t="s">
        <v>97</v>
      </c>
      <c r="H41" s="921" t="s">
        <v>1356</v>
      </c>
      <c r="I41" s="923"/>
      <c r="J41" s="923">
        <v>33500</v>
      </c>
      <c r="K41" s="923">
        <v>2240</v>
      </c>
      <c r="L41" s="923">
        <v>3800</v>
      </c>
      <c r="M41" s="923"/>
      <c r="N41" s="923"/>
      <c r="O41" s="923"/>
      <c r="P41" s="923"/>
      <c r="Q41" s="922">
        <f t="shared" ref="Q41:Q46" si="12">SUM(I41:P41)</f>
        <v>39540</v>
      </c>
    </row>
    <row r="42" spans="2:17" ht="31.5" x14ac:dyDescent="0.2">
      <c r="B42" s="94"/>
      <c r="C42" s="54"/>
      <c r="D42" s="47"/>
      <c r="E42" s="22" t="s">
        <v>1385</v>
      </c>
      <c r="F42" s="920">
        <v>1</v>
      </c>
      <c r="G42" s="919" t="s">
        <v>97</v>
      </c>
      <c r="H42" s="921" t="s">
        <v>1356</v>
      </c>
      <c r="I42" s="943"/>
      <c r="J42" s="923">
        <v>28950</v>
      </c>
      <c r="K42" s="923">
        <v>2800</v>
      </c>
      <c r="L42" s="923">
        <v>3800</v>
      </c>
      <c r="M42" s="923"/>
      <c r="N42" s="923"/>
      <c r="O42" s="923"/>
      <c r="P42" s="923"/>
      <c r="Q42" s="922">
        <f t="shared" si="12"/>
        <v>35550</v>
      </c>
    </row>
    <row r="43" spans="2:17" ht="47.25" x14ac:dyDescent="0.2">
      <c r="B43" s="94"/>
      <c r="C43" s="54"/>
      <c r="D43" s="47"/>
      <c r="E43" s="22" t="s">
        <v>1386</v>
      </c>
      <c r="F43" s="920">
        <v>1</v>
      </c>
      <c r="G43" s="919" t="s">
        <v>97</v>
      </c>
      <c r="H43" s="921" t="s">
        <v>1356</v>
      </c>
      <c r="I43" s="943"/>
      <c r="J43" s="923">
        <v>17500</v>
      </c>
      <c r="K43" s="923">
        <v>4405</v>
      </c>
      <c r="L43" s="923">
        <v>3800</v>
      </c>
      <c r="M43" s="923"/>
      <c r="N43" s="923"/>
      <c r="O43" s="923"/>
      <c r="P43" s="923"/>
      <c r="Q43" s="922">
        <f t="shared" si="12"/>
        <v>25705</v>
      </c>
    </row>
    <row r="44" spans="2:17" ht="31.5" x14ac:dyDescent="0.2">
      <c r="B44" s="95"/>
      <c r="C44" s="54"/>
      <c r="D44" s="47"/>
      <c r="E44" s="22" t="s">
        <v>1387</v>
      </c>
      <c r="F44" s="920">
        <v>1</v>
      </c>
      <c r="G44" s="919" t="s">
        <v>97</v>
      </c>
      <c r="H44" s="921" t="s">
        <v>1356</v>
      </c>
      <c r="I44" s="943"/>
      <c r="J44" s="923">
        <v>59100</v>
      </c>
      <c r="K44" s="923">
        <v>4480</v>
      </c>
      <c r="L44" s="923">
        <v>3800</v>
      </c>
      <c r="M44" s="923"/>
      <c r="N44" s="923"/>
      <c r="O44" s="923"/>
      <c r="P44" s="923"/>
      <c r="Q44" s="923">
        <f t="shared" si="12"/>
        <v>67380</v>
      </c>
    </row>
    <row r="45" spans="2:17" ht="31.5" x14ac:dyDescent="0.2">
      <c r="B45" s="94"/>
      <c r="C45" s="76"/>
      <c r="D45" s="75"/>
      <c r="E45" s="39" t="s">
        <v>1388</v>
      </c>
      <c r="F45" s="929">
        <v>1</v>
      </c>
      <c r="G45" s="930" t="s">
        <v>97</v>
      </c>
      <c r="H45" s="931" t="s">
        <v>1356</v>
      </c>
      <c r="I45" s="957"/>
      <c r="J45" s="932">
        <v>59100</v>
      </c>
      <c r="K45" s="932"/>
      <c r="L45" s="932">
        <v>3800</v>
      </c>
      <c r="M45" s="932"/>
      <c r="N45" s="932"/>
      <c r="O45" s="932"/>
      <c r="P45" s="932"/>
      <c r="Q45" s="932">
        <f t="shared" si="12"/>
        <v>62900</v>
      </c>
    </row>
    <row r="46" spans="2:17" ht="31.5" x14ac:dyDescent="0.2">
      <c r="B46" s="94"/>
      <c r="C46" s="54"/>
      <c r="D46" s="47"/>
      <c r="E46" s="22" t="s">
        <v>1389</v>
      </c>
      <c r="F46" s="920">
        <v>1</v>
      </c>
      <c r="G46" s="919" t="s">
        <v>97</v>
      </c>
      <c r="H46" s="921" t="s">
        <v>1356</v>
      </c>
      <c r="I46" s="943"/>
      <c r="J46" s="923">
        <v>40600</v>
      </c>
      <c r="K46" s="923">
        <v>16320</v>
      </c>
      <c r="L46" s="923">
        <v>3800</v>
      </c>
      <c r="M46" s="923"/>
      <c r="N46" s="923"/>
      <c r="O46" s="923"/>
      <c r="P46" s="923"/>
      <c r="Q46" s="923">
        <f t="shared" si="12"/>
        <v>60720</v>
      </c>
    </row>
    <row r="47" spans="2:17" ht="31.5" x14ac:dyDescent="0.2">
      <c r="B47" s="94"/>
      <c r="C47" s="857"/>
      <c r="D47" s="30">
        <v>8.3000000000000007</v>
      </c>
      <c r="E47" s="958" t="s">
        <v>1390</v>
      </c>
      <c r="F47" s="952"/>
      <c r="G47" s="952"/>
      <c r="H47" s="953"/>
      <c r="I47" s="954"/>
      <c r="J47" s="954"/>
      <c r="K47" s="954"/>
      <c r="L47" s="954"/>
      <c r="M47" s="954"/>
      <c r="N47" s="954"/>
      <c r="O47" s="954"/>
      <c r="P47" s="954"/>
      <c r="Q47" s="954"/>
    </row>
    <row r="48" spans="2:17" ht="31.5" x14ac:dyDescent="0.2">
      <c r="B48" s="94"/>
      <c r="C48" s="54"/>
      <c r="D48" s="47"/>
      <c r="E48" s="959" t="s">
        <v>1391</v>
      </c>
      <c r="F48" s="920">
        <v>1</v>
      </c>
      <c r="G48" s="919" t="s">
        <v>97</v>
      </c>
      <c r="H48" s="921" t="s">
        <v>1392</v>
      </c>
      <c r="I48" s="923"/>
      <c r="J48" s="923">
        <v>56550</v>
      </c>
      <c r="K48" s="923">
        <v>5600</v>
      </c>
      <c r="L48" s="923">
        <v>3800</v>
      </c>
      <c r="M48" s="923"/>
      <c r="N48" s="923"/>
      <c r="O48" s="923"/>
      <c r="P48" s="923"/>
      <c r="Q48" s="923">
        <f>SUM(I48:P48)</f>
        <v>65950</v>
      </c>
    </row>
    <row r="49" spans="2:17" ht="31.5" x14ac:dyDescent="0.2">
      <c r="B49" s="94"/>
      <c r="C49" s="54"/>
      <c r="D49" s="47"/>
      <c r="E49" s="959" t="s">
        <v>1393</v>
      </c>
      <c r="F49" s="920">
        <v>1</v>
      </c>
      <c r="G49" s="919" t="s">
        <v>97</v>
      </c>
      <c r="H49" s="921" t="s">
        <v>1392</v>
      </c>
      <c r="I49" s="943"/>
      <c r="J49" s="923">
        <v>51450</v>
      </c>
      <c r="K49" s="923"/>
      <c r="L49" s="923">
        <v>3800</v>
      </c>
      <c r="M49" s="923"/>
      <c r="N49" s="923"/>
      <c r="O49" s="923"/>
      <c r="P49" s="923"/>
      <c r="Q49" s="923">
        <f>SUM(I49:P49)</f>
        <v>55250</v>
      </c>
    </row>
    <row r="50" spans="2:17" ht="47.25" x14ac:dyDescent="0.2">
      <c r="B50" s="94"/>
      <c r="C50" s="199"/>
      <c r="D50" s="47"/>
      <c r="E50" s="959" t="s">
        <v>1394</v>
      </c>
      <c r="F50" s="920">
        <v>1</v>
      </c>
      <c r="G50" s="919" t="s">
        <v>97</v>
      </c>
      <c r="H50" s="921" t="s">
        <v>1392</v>
      </c>
      <c r="I50" s="943"/>
      <c r="J50" s="923">
        <v>49350</v>
      </c>
      <c r="K50" s="923">
        <v>5600</v>
      </c>
      <c r="L50" s="923">
        <v>3800</v>
      </c>
      <c r="M50" s="923"/>
      <c r="N50" s="923"/>
      <c r="O50" s="923"/>
      <c r="P50" s="923"/>
      <c r="Q50" s="922">
        <f>SUM(I50:P50)</f>
        <v>58750</v>
      </c>
    </row>
    <row r="51" spans="2:17" ht="31.5" x14ac:dyDescent="0.2">
      <c r="B51" s="94"/>
      <c r="C51" s="199"/>
      <c r="D51" s="47"/>
      <c r="E51" s="959" t="s">
        <v>1395</v>
      </c>
      <c r="F51" s="920">
        <v>1</v>
      </c>
      <c r="G51" s="919" t="s">
        <v>97</v>
      </c>
      <c r="H51" s="921" t="s">
        <v>1392</v>
      </c>
      <c r="I51" s="943"/>
      <c r="J51" s="923">
        <v>33250</v>
      </c>
      <c r="K51" s="923">
        <v>33448</v>
      </c>
      <c r="L51" s="923">
        <v>3800</v>
      </c>
      <c r="M51" s="923"/>
      <c r="N51" s="923"/>
      <c r="O51" s="923"/>
      <c r="P51" s="923"/>
      <c r="Q51" s="922">
        <f>SUM(I51:P51)</f>
        <v>70498</v>
      </c>
    </row>
    <row r="52" spans="2:17" ht="31.5" x14ac:dyDescent="0.2">
      <c r="B52" s="94"/>
      <c r="C52" s="26"/>
      <c r="D52" s="62"/>
      <c r="E52" s="1015" t="s">
        <v>1396</v>
      </c>
      <c r="F52" s="920">
        <v>1</v>
      </c>
      <c r="G52" s="919" t="s">
        <v>97</v>
      </c>
      <c r="H52" s="921" t="s">
        <v>1392</v>
      </c>
      <c r="I52" s="923"/>
      <c r="J52" s="923">
        <v>13575</v>
      </c>
      <c r="K52" s="923">
        <v>19841</v>
      </c>
      <c r="L52" s="923">
        <v>3800</v>
      </c>
      <c r="M52" s="923"/>
      <c r="N52" s="923"/>
      <c r="O52" s="923"/>
      <c r="P52" s="923"/>
      <c r="Q52" s="922">
        <f>SUM(I52:P52)</f>
        <v>37216</v>
      </c>
    </row>
    <row r="53" spans="2:17" s="187" customFormat="1" x14ac:dyDescent="0.2">
      <c r="B53" s="94"/>
      <c r="C53" s="915" t="s">
        <v>58</v>
      </c>
      <c r="D53" s="640" t="s">
        <v>181</v>
      </c>
      <c r="E53" s="960"/>
      <c r="F53" s="961"/>
      <c r="G53" s="961"/>
      <c r="H53" s="962"/>
      <c r="I53" s="963">
        <f>SUM(I54)</f>
        <v>0</v>
      </c>
      <c r="J53" s="963">
        <f t="shared" ref="J53:P53" si="13">SUM(J54)</f>
        <v>0</v>
      </c>
      <c r="K53" s="963">
        <f t="shared" si="13"/>
        <v>10000</v>
      </c>
      <c r="L53" s="963">
        <f t="shared" si="13"/>
        <v>1000</v>
      </c>
      <c r="M53" s="963">
        <f t="shared" si="13"/>
        <v>0</v>
      </c>
      <c r="N53" s="963">
        <f t="shared" si="13"/>
        <v>0</v>
      </c>
      <c r="O53" s="963">
        <f t="shared" si="13"/>
        <v>0</v>
      </c>
      <c r="P53" s="963">
        <f t="shared" si="13"/>
        <v>0</v>
      </c>
      <c r="Q53" s="963">
        <f>SUM(Q54)</f>
        <v>11000</v>
      </c>
    </row>
    <row r="54" spans="2:17" ht="47.25" customHeight="1" x14ac:dyDescent="0.2">
      <c r="B54" s="94"/>
      <c r="C54" s="964"/>
      <c r="D54" s="965">
        <v>9.1</v>
      </c>
      <c r="E54" s="966" t="s">
        <v>1397</v>
      </c>
      <c r="F54" s="967" t="s">
        <v>49</v>
      </c>
      <c r="G54" s="968" t="s">
        <v>97</v>
      </c>
      <c r="H54" s="126" t="s">
        <v>797</v>
      </c>
      <c r="I54" s="969"/>
      <c r="J54" s="969"/>
      <c r="K54" s="969">
        <v>10000</v>
      </c>
      <c r="L54" s="969">
        <v>1000</v>
      </c>
      <c r="M54" s="969"/>
      <c r="N54" s="969"/>
      <c r="O54" s="923"/>
      <c r="P54" s="923"/>
      <c r="Q54" s="923">
        <f>SUM(J54:P54)</f>
        <v>11000</v>
      </c>
    </row>
    <row r="55" spans="2:17" x14ac:dyDescent="0.2">
      <c r="B55" s="94"/>
      <c r="C55" s="101" t="s">
        <v>2</v>
      </c>
      <c r="D55" s="970"/>
      <c r="E55" s="971"/>
      <c r="F55" s="972"/>
      <c r="G55" s="972"/>
      <c r="H55" s="973"/>
      <c r="I55" s="974">
        <f>I56+I58+I61</f>
        <v>0</v>
      </c>
      <c r="J55" s="974">
        <f t="shared" ref="J55:Q55" si="14">J56+J58+J61</f>
        <v>21600</v>
      </c>
      <c r="K55" s="974">
        <f t="shared" si="14"/>
        <v>10600</v>
      </c>
      <c r="L55" s="974">
        <f t="shared" si="14"/>
        <v>13000</v>
      </c>
      <c r="M55" s="974">
        <f t="shared" si="14"/>
        <v>0</v>
      </c>
      <c r="N55" s="974">
        <f t="shared" si="14"/>
        <v>0</v>
      </c>
      <c r="O55" s="974">
        <f t="shared" si="14"/>
        <v>70000</v>
      </c>
      <c r="P55" s="974">
        <f t="shared" si="14"/>
        <v>0</v>
      </c>
      <c r="Q55" s="974">
        <f t="shared" si="14"/>
        <v>115200</v>
      </c>
    </row>
    <row r="56" spans="2:17" x14ac:dyDescent="0.2">
      <c r="B56" s="94"/>
      <c r="C56" s="915" t="s">
        <v>59</v>
      </c>
      <c r="D56" s="640" t="s">
        <v>32</v>
      </c>
      <c r="E56" s="975"/>
      <c r="F56" s="961"/>
      <c r="G56" s="961"/>
      <c r="H56" s="962"/>
      <c r="I56" s="963">
        <f>SUM(I57)</f>
        <v>0</v>
      </c>
      <c r="J56" s="963">
        <f t="shared" ref="J56:P56" si="15">SUM(J57)</f>
        <v>14400</v>
      </c>
      <c r="K56" s="963">
        <f t="shared" si="15"/>
        <v>6600</v>
      </c>
      <c r="L56" s="963">
        <f t="shared" si="15"/>
        <v>4000</v>
      </c>
      <c r="M56" s="963">
        <f t="shared" si="15"/>
        <v>0</v>
      </c>
      <c r="N56" s="963">
        <f t="shared" si="15"/>
        <v>0</v>
      </c>
      <c r="O56" s="963">
        <f t="shared" si="15"/>
        <v>0</v>
      </c>
      <c r="P56" s="963">
        <f t="shared" si="15"/>
        <v>0</v>
      </c>
      <c r="Q56" s="963">
        <f>SUM(Q57)</f>
        <v>25000</v>
      </c>
    </row>
    <row r="57" spans="2:17" ht="84.75" customHeight="1" x14ac:dyDescent="0.2">
      <c r="B57" s="95"/>
      <c r="C57" s="976"/>
      <c r="D57" s="47">
        <v>10.1</v>
      </c>
      <c r="E57" s="977" t="s">
        <v>1398</v>
      </c>
      <c r="F57" s="920">
        <v>2</v>
      </c>
      <c r="G57" s="919" t="s">
        <v>97</v>
      </c>
      <c r="H57" s="921" t="s">
        <v>1356</v>
      </c>
      <c r="I57" s="922"/>
      <c r="J57" s="922">
        <v>14400</v>
      </c>
      <c r="K57" s="922">
        <v>6600</v>
      </c>
      <c r="L57" s="922">
        <v>4000</v>
      </c>
      <c r="M57" s="922"/>
      <c r="N57" s="922"/>
      <c r="O57" s="922"/>
      <c r="P57" s="922"/>
      <c r="Q57" s="922">
        <f>SUM(I57:P57)</f>
        <v>25000</v>
      </c>
    </row>
    <row r="58" spans="2:17" x14ac:dyDescent="0.2">
      <c r="B58" s="94"/>
      <c r="C58" s="934" t="s">
        <v>60</v>
      </c>
      <c r="D58" s="700" t="s">
        <v>16</v>
      </c>
      <c r="E58" s="978"/>
      <c r="F58" s="979"/>
      <c r="G58" s="979"/>
      <c r="H58" s="980"/>
      <c r="I58" s="981">
        <f>SUM(I59:I60)</f>
        <v>0</v>
      </c>
      <c r="J58" s="981">
        <f>SUM(J59:J60)</f>
        <v>7200</v>
      </c>
      <c r="K58" s="981">
        <f t="shared" ref="K58:Q58" si="16">SUM(K59:K60)</f>
        <v>3300</v>
      </c>
      <c r="L58" s="981">
        <f t="shared" si="16"/>
        <v>8000</v>
      </c>
      <c r="M58" s="981">
        <f t="shared" si="16"/>
        <v>0</v>
      </c>
      <c r="N58" s="981">
        <f t="shared" si="16"/>
        <v>0</v>
      </c>
      <c r="O58" s="981">
        <f t="shared" si="16"/>
        <v>0</v>
      </c>
      <c r="P58" s="981">
        <f t="shared" si="16"/>
        <v>0</v>
      </c>
      <c r="Q58" s="981">
        <f t="shared" si="16"/>
        <v>18500</v>
      </c>
    </row>
    <row r="59" spans="2:17" ht="35.25" customHeight="1" x14ac:dyDescent="0.2">
      <c r="B59" s="94"/>
      <c r="C59" s="976"/>
      <c r="D59" s="47">
        <v>11.1</v>
      </c>
      <c r="E59" s="97" t="s">
        <v>1399</v>
      </c>
      <c r="F59" s="920">
        <v>2</v>
      </c>
      <c r="G59" s="919" t="s">
        <v>97</v>
      </c>
      <c r="H59" s="921" t="s">
        <v>1400</v>
      </c>
      <c r="I59" s="922"/>
      <c r="J59" s="982"/>
      <c r="K59" s="982"/>
      <c r="L59" s="983">
        <v>5000</v>
      </c>
      <c r="M59" s="922"/>
      <c r="N59" s="922"/>
      <c r="O59" s="922"/>
      <c r="P59" s="922"/>
      <c r="Q59" s="922">
        <f>SUM(I59:P59)</f>
        <v>5000</v>
      </c>
    </row>
    <row r="60" spans="2:17" s="927" customFormat="1" ht="36.75" customHeight="1" x14ac:dyDescent="0.2">
      <c r="B60" s="925"/>
      <c r="C60" s="984"/>
      <c r="D60" s="75">
        <v>11.2</v>
      </c>
      <c r="E60" s="97" t="s">
        <v>1401</v>
      </c>
      <c r="F60" s="920">
        <v>2</v>
      </c>
      <c r="G60" s="919" t="s">
        <v>97</v>
      </c>
      <c r="H60" s="126" t="s">
        <v>1096</v>
      </c>
      <c r="I60" s="922"/>
      <c r="J60" s="922">
        <v>7200</v>
      </c>
      <c r="K60" s="922">
        <v>3300</v>
      </c>
      <c r="L60" s="922">
        <v>3000</v>
      </c>
      <c r="M60" s="922"/>
      <c r="N60" s="922"/>
      <c r="O60" s="922"/>
      <c r="P60" s="922"/>
      <c r="Q60" s="922">
        <f>SUM(I60:P60)</f>
        <v>13500</v>
      </c>
    </row>
    <row r="61" spans="2:17" x14ac:dyDescent="0.2">
      <c r="B61" s="94"/>
      <c r="C61" s="915" t="s">
        <v>61</v>
      </c>
      <c r="D61" s="628" t="s">
        <v>19</v>
      </c>
      <c r="E61" s="975"/>
      <c r="F61" s="961"/>
      <c r="G61" s="961"/>
      <c r="H61" s="962"/>
      <c r="I61" s="963">
        <f>SUM(I62)</f>
        <v>0</v>
      </c>
      <c r="J61" s="963">
        <f t="shared" ref="J61:Q61" si="17">SUM(J62)</f>
        <v>0</v>
      </c>
      <c r="K61" s="963">
        <f t="shared" si="17"/>
        <v>700</v>
      </c>
      <c r="L61" s="963">
        <f t="shared" si="17"/>
        <v>1000</v>
      </c>
      <c r="M61" s="963">
        <f t="shared" si="17"/>
        <v>0</v>
      </c>
      <c r="N61" s="963">
        <f t="shared" si="17"/>
        <v>0</v>
      </c>
      <c r="O61" s="963">
        <f t="shared" si="17"/>
        <v>70000</v>
      </c>
      <c r="P61" s="963">
        <f t="shared" si="17"/>
        <v>0</v>
      </c>
      <c r="Q61" s="963">
        <f t="shared" si="17"/>
        <v>71700</v>
      </c>
    </row>
    <row r="62" spans="2:17" ht="66.75" customHeight="1" x14ac:dyDescent="0.2">
      <c r="B62" s="94"/>
      <c r="C62" s="36"/>
      <c r="D62" s="47">
        <v>12.1</v>
      </c>
      <c r="E62" s="97" t="s">
        <v>1607</v>
      </c>
      <c r="F62" s="920">
        <v>2</v>
      </c>
      <c r="G62" s="919" t="s">
        <v>97</v>
      </c>
      <c r="H62" s="921" t="s">
        <v>1400</v>
      </c>
      <c r="I62" s="922"/>
      <c r="J62" s="922"/>
      <c r="K62" s="922">
        <v>700</v>
      </c>
      <c r="L62" s="922">
        <v>1000</v>
      </c>
      <c r="M62" s="922"/>
      <c r="N62" s="922"/>
      <c r="O62" s="922">
        <v>70000</v>
      </c>
      <c r="P62" s="922"/>
      <c r="Q62" s="922">
        <f>SUM(I62:P62)</f>
        <v>71700</v>
      </c>
    </row>
    <row r="63" spans="2:17" x14ac:dyDescent="0.2">
      <c r="B63" s="94"/>
      <c r="C63" s="985" t="s">
        <v>87</v>
      </c>
      <c r="D63" s="986"/>
      <c r="E63" s="987"/>
      <c r="F63" s="988"/>
      <c r="G63" s="989"/>
      <c r="H63" s="990"/>
      <c r="I63" s="991">
        <f>I64+I66</f>
        <v>0</v>
      </c>
      <c r="J63" s="991">
        <f t="shared" ref="J63:Q63" si="18">J64+J66</f>
        <v>0</v>
      </c>
      <c r="K63" s="991">
        <f t="shared" si="18"/>
        <v>25800</v>
      </c>
      <c r="L63" s="991">
        <f t="shared" si="18"/>
        <v>8000</v>
      </c>
      <c r="M63" s="991">
        <f t="shared" si="18"/>
        <v>0</v>
      </c>
      <c r="N63" s="991">
        <f t="shared" si="18"/>
        <v>0</v>
      </c>
      <c r="O63" s="991">
        <f t="shared" si="18"/>
        <v>0</v>
      </c>
      <c r="P63" s="991">
        <f t="shared" si="18"/>
        <v>0</v>
      </c>
      <c r="Q63" s="991">
        <f t="shared" si="18"/>
        <v>33800</v>
      </c>
    </row>
    <row r="64" spans="2:17" s="955" customFormat="1" x14ac:dyDescent="0.2">
      <c r="B64" s="950"/>
      <c r="C64" s="915" t="s">
        <v>62</v>
      </c>
      <c r="D64" s="640" t="s">
        <v>90</v>
      </c>
      <c r="E64" s="629"/>
      <c r="F64" s="213"/>
      <c r="G64" s="992"/>
      <c r="H64" s="631"/>
      <c r="I64" s="917">
        <f>SUM(I65)</f>
        <v>0</v>
      </c>
      <c r="J64" s="917">
        <f t="shared" ref="J64:Q64" si="19">SUM(J65)</f>
        <v>0</v>
      </c>
      <c r="K64" s="917">
        <f t="shared" si="19"/>
        <v>17000</v>
      </c>
      <c r="L64" s="917">
        <f t="shared" si="19"/>
        <v>3000</v>
      </c>
      <c r="M64" s="917">
        <f t="shared" si="19"/>
        <v>0</v>
      </c>
      <c r="N64" s="917">
        <f t="shared" si="19"/>
        <v>0</v>
      </c>
      <c r="O64" s="917">
        <f t="shared" si="19"/>
        <v>0</v>
      </c>
      <c r="P64" s="917">
        <f t="shared" si="19"/>
        <v>0</v>
      </c>
      <c r="Q64" s="917">
        <f t="shared" si="19"/>
        <v>20000</v>
      </c>
    </row>
    <row r="65" spans="2:17" s="945" customFormat="1" ht="69" customHeight="1" x14ac:dyDescent="0.2">
      <c r="B65" s="757"/>
      <c r="C65" s="993"/>
      <c r="D65" s="161">
        <v>13.1</v>
      </c>
      <c r="E65" s="217" t="s">
        <v>1402</v>
      </c>
      <c r="F65" s="919" t="s">
        <v>49</v>
      </c>
      <c r="G65" s="919" t="s">
        <v>97</v>
      </c>
      <c r="H65" s="921" t="s">
        <v>486</v>
      </c>
      <c r="I65" s="133"/>
      <c r="J65" s="133"/>
      <c r="K65" s="133">
        <v>17000</v>
      </c>
      <c r="L65" s="133">
        <v>3000</v>
      </c>
      <c r="M65" s="133"/>
      <c r="N65" s="133"/>
      <c r="O65" s="133"/>
      <c r="P65" s="133"/>
      <c r="Q65" s="110">
        <f>SUM(I65:P65)</f>
        <v>20000</v>
      </c>
    </row>
    <row r="66" spans="2:17" x14ac:dyDescent="0.2">
      <c r="B66" s="94"/>
      <c r="C66" s="915" t="s">
        <v>63</v>
      </c>
      <c r="D66" s="640" t="s">
        <v>184</v>
      </c>
      <c r="E66" s="629"/>
      <c r="F66" s="213"/>
      <c r="G66" s="630"/>
      <c r="H66" s="631"/>
      <c r="I66" s="917">
        <f>SUM(I67:I68)</f>
        <v>0</v>
      </c>
      <c r="J66" s="917">
        <f t="shared" ref="J66:P66" si="20">SUM(J67:J68)</f>
        <v>0</v>
      </c>
      <c r="K66" s="917">
        <f t="shared" si="20"/>
        <v>8800</v>
      </c>
      <c r="L66" s="917">
        <f t="shared" si="20"/>
        <v>5000</v>
      </c>
      <c r="M66" s="917">
        <f t="shared" si="20"/>
        <v>0</v>
      </c>
      <c r="N66" s="917">
        <f t="shared" si="20"/>
        <v>0</v>
      </c>
      <c r="O66" s="917">
        <f t="shared" si="20"/>
        <v>0</v>
      </c>
      <c r="P66" s="917">
        <f t="shared" si="20"/>
        <v>0</v>
      </c>
      <c r="Q66" s="917">
        <f>SUM(Q67:Q68)</f>
        <v>13800</v>
      </c>
    </row>
    <row r="67" spans="2:17" s="927" customFormat="1" ht="72.75" customHeight="1" x14ac:dyDescent="0.2">
      <c r="B67" s="925"/>
      <c r="C67" s="98"/>
      <c r="D67" s="47">
        <v>14.1</v>
      </c>
      <c r="E67" s="97" t="s">
        <v>1403</v>
      </c>
      <c r="F67" s="920">
        <v>3</v>
      </c>
      <c r="G67" s="919" t="s">
        <v>97</v>
      </c>
      <c r="H67" s="126" t="s">
        <v>580</v>
      </c>
      <c r="I67" s="922"/>
      <c r="J67" s="922"/>
      <c r="K67" s="922">
        <v>6000</v>
      </c>
      <c r="L67" s="922">
        <v>3000</v>
      </c>
      <c r="M67" s="922"/>
      <c r="N67" s="922"/>
      <c r="O67" s="922"/>
      <c r="P67" s="922"/>
      <c r="Q67" s="922">
        <f>SUM(K67:P67)</f>
        <v>9000</v>
      </c>
    </row>
    <row r="68" spans="2:17" ht="93" customHeight="1" x14ac:dyDescent="0.2">
      <c r="B68" s="95"/>
      <c r="C68" s="54"/>
      <c r="D68" s="47">
        <v>14.2</v>
      </c>
      <c r="E68" s="97" t="s">
        <v>1404</v>
      </c>
      <c r="F68" s="920">
        <v>3</v>
      </c>
      <c r="G68" s="919" t="s">
        <v>97</v>
      </c>
      <c r="H68" s="921" t="s">
        <v>1345</v>
      </c>
      <c r="I68" s="922"/>
      <c r="J68" s="922"/>
      <c r="K68" s="922">
        <v>2800</v>
      </c>
      <c r="L68" s="922">
        <v>2000</v>
      </c>
      <c r="M68" s="922"/>
      <c r="N68" s="922"/>
      <c r="O68" s="922"/>
      <c r="P68" s="922"/>
      <c r="Q68" s="922">
        <f>SUM(K68:P68)</f>
        <v>4800</v>
      </c>
    </row>
    <row r="69" spans="2:17" x14ac:dyDescent="0.2">
      <c r="B69" s="94"/>
      <c r="C69" s="994" t="s">
        <v>86</v>
      </c>
      <c r="D69" s="995"/>
      <c r="E69" s="996"/>
      <c r="F69" s="997"/>
      <c r="G69" s="998"/>
      <c r="H69" s="999"/>
      <c r="I69" s="1000">
        <f>SUM(I70)</f>
        <v>0</v>
      </c>
      <c r="J69" s="1000">
        <f t="shared" ref="J69:P69" si="21">SUM(J70)</f>
        <v>1800</v>
      </c>
      <c r="K69" s="1000">
        <f t="shared" si="21"/>
        <v>21370</v>
      </c>
      <c r="L69" s="1000">
        <f t="shared" si="21"/>
        <v>12000</v>
      </c>
      <c r="M69" s="1000">
        <f t="shared" si="21"/>
        <v>0</v>
      </c>
      <c r="N69" s="1000">
        <f t="shared" si="21"/>
        <v>0</v>
      </c>
      <c r="O69" s="1000">
        <f t="shared" si="21"/>
        <v>0</v>
      </c>
      <c r="P69" s="1000">
        <f t="shared" si="21"/>
        <v>0</v>
      </c>
      <c r="Q69" s="1000">
        <f>SUM(Q70)</f>
        <v>35170</v>
      </c>
    </row>
    <row r="70" spans="2:17" x14ac:dyDescent="0.2">
      <c r="B70" s="94"/>
      <c r="C70" s="915" t="s">
        <v>64</v>
      </c>
      <c r="D70" s="640" t="s">
        <v>185</v>
      </c>
      <c r="E70" s="629"/>
      <c r="F70" s="213"/>
      <c r="G70" s="630"/>
      <c r="H70" s="631"/>
      <c r="I70" s="917">
        <f>SUM(I71:I73)</f>
        <v>0</v>
      </c>
      <c r="J70" s="917">
        <f t="shared" ref="J70:Q70" si="22">SUM(J71:J73)</f>
        <v>1800</v>
      </c>
      <c r="K70" s="917">
        <f t="shared" si="22"/>
        <v>21370</v>
      </c>
      <c r="L70" s="917">
        <f t="shared" si="22"/>
        <v>12000</v>
      </c>
      <c r="M70" s="917">
        <f t="shared" si="22"/>
        <v>0</v>
      </c>
      <c r="N70" s="917">
        <f t="shared" si="22"/>
        <v>0</v>
      </c>
      <c r="O70" s="917">
        <f t="shared" si="22"/>
        <v>0</v>
      </c>
      <c r="P70" s="917">
        <f t="shared" si="22"/>
        <v>0</v>
      </c>
      <c r="Q70" s="917">
        <f t="shared" si="22"/>
        <v>35170</v>
      </c>
    </row>
    <row r="71" spans="2:17" ht="47.25" x14ac:dyDescent="0.2">
      <c r="B71" s="94"/>
      <c r="C71" s="36"/>
      <c r="D71" s="47">
        <v>15.1</v>
      </c>
      <c r="E71" s="940" t="s">
        <v>1405</v>
      </c>
      <c r="F71" s="941" t="s">
        <v>415</v>
      </c>
      <c r="G71" s="919" t="s">
        <v>97</v>
      </c>
      <c r="H71" s="126" t="s">
        <v>1406</v>
      </c>
      <c r="I71" s="27"/>
      <c r="J71" s="27"/>
      <c r="K71" s="27">
        <v>4570</v>
      </c>
      <c r="L71" s="27">
        <v>6000</v>
      </c>
      <c r="M71" s="27"/>
      <c r="N71" s="27"/>
      <c r="O71" s="27"/>
      <c r="P71" s="27"/>
      <c r="Q71" s="27">
        <f>SUM(I71:P71)</f>
        <v>10570</v>
      </c>
    </row>
    <row r="72" spans="2:17" ht="47.25" x14ac:dyDescent="0.2">
      <c r="B72" s="94"/>
      <c r="C72" s="129"/>
      <c r="D72" s="47">
        <v>15.2</v>
      </c>
      <c r="E72" s="940" t="s">
        <v>1407</v>
      </c>
      <c r="F72" s="941" t="s">
        <v>415</v>
      </c>
      <c r="G72" s="919" t="s">
        <v>97</v>
      </c>
      <c r="H72" s="126" t="s">
        <v>1408</v>
      </c>
      <c r="I72" s="27"/>
      <c r="J72" s="27"/>
      <c r="K72" s="27">
        <v>5000</v>
      </c>
      <c r="L72" s="27">
        <v>5000</v>
      </c>
      <c r="M72" s="27"/>
      <c r="N72" s="27"/>
      <c r="O72" s="27"/>
      <c r="P72" s="27"/>
      <c r="Q72" s="27">
        <f>SUM(J72:P72)</f>
        <v>10000</v>
      </c>
    </row>
    <row r="73" spans="2:17" ht="47.25" x14ac:dyDescent="0.2">
      <c r="B73" s="94"/>
      <c r="C73" s="129"/>
      <c r="D73" s="47">
        <v>15.3</v>
      </c>
      <c r="E73" s="940" t="s">
        <v>1409</v>
      </c>
      <c r="F73" s="941" t="s">
        <v>1410</v>
      </c>
      <c r="G73" s="919" t="s">
        <v>97</v>
      </c>
      <c r="H73" s="143" t="s">
        <v>1411</v>
      </c>
      <c r="I73" s="27"/>
      <c r="J73" s="27">
        <v>1800</v>
      </c>
      <c r="K73" s="27">
        <v>11800</v>
      </c>
      <c r="L73" s="27">
        <v>1000</v>
      </c>
      <c r="M73" s="27"/>
      <c r="N73" s="27"/>
      <c r="O73" s="27"/>
      <c r="P73" s="27"/>
      <c r="Q73" s="27">
        <f>SUM(I73:P73)</f>
        <v>14600</v>
      </c>
    </row>
    <row r="74" spans="2:17" x14ac:dyDescent="0.2">
      <c r="B74" s="94"/>
      <c r="C74" s="985" t="s">
        <v>4</v>
      </c>
      <c r="D74" s="986"/>
      <c r="E74" s="987"/>
      <c r="F74" s="988"/>
      <c r="G74" s="989"/>
      <c r="H74" s="990"/>
      <c r="I74" s="991">
        <f>I75+I77+I80+I83</f>
        <v>0</v>
      </c>
      <c r="J74" s="991">
        <f t="shared" ref="J74:P74" si="23">J75+J77+J80+J83</f>
        <v>21600</v>
      </c>
      <c r="K74" s="991">
        <f t="shared" si="23"/>
        <v>22850</v>
      </c>
      <c r="L74" s="991">
        <f t="shared" si="23"/>
        <v>186066</v>
      </c>
      <c r="M74" s="991">
        <f t="shared" si="23"/>
        <v>0</v>
      </c>
      <c r="N74" s="991">
        <f t="shared" si="23"/>
        <v>30000</v>
      </c>
      <c r="O74" s="991">
        <f t="shared" si="23"/>
        <v>0</v>
      </c>
      <c r="P74" s="991">
        <f t="shared" si="23"/>
        <v>0</v>
      </c>
      <c r="Q74" s="991">
        <f>Q75+Q77+Q80+Q83</f>
        <v>260516</v>
      </c>
    </row>
    <row r="75" spans="2:17" x14ac:dyDescent="0.2">
      <c r="B75" s="94"/>
      <c r="C75" s="915" t="s">
        <v>65</v>
      </c>
      <c r="D75" s="640" t="s">
        <v>91</v>
      </c>
      <c r="E75" s="629"/>
      <c r="F75" s="213"/>
      <c r="G75" s="630"/>
      <c r="H75" s="631"/>
      <c r="I75" s="917">
        <f>SUM(I76)</f>
        <v>0</v>
      </c>
      <c r="J75" s="917">
        <f t="shared" ref="J75:P75" si="24">SUM(J76)</f>
        <v>7200</v>
      </c>
      <c r="K75" s="917">
        <f t="shared" si="24"/>
        <v>4180</v>
      </c>
      <c r="L75" s="917">
        <f t="shared" si="24"/>
        <v>10000</v>
      </c>
      <c r="M75" s="917">
        <f t="shared" si="24"/>
        <v>0</v>
      </c>
      <c r="N75" s="917">
        <f t="shared" si="24"/>
        <v>0</v>
      </c>
      <c r="O75" s="917">
        <f t="shared" si="24"/>
        <v>0</v>
      </c>
      <c r="P75" s="917">
        <f t="shared" si="24"/>
        <v>0</v>
      </c>
      <c r="Q75" s="917">
        <f>SUM(Q76)</f>
        <v>21380</v>
      </c>
    </row>
    <row r="76" spans="2:17" ht="47.25" x14ac:dyDescent="0.2">
      <c r="B76" s="94"/>
      <c r="C76" s="976"/>
      <c r="D76" s="47">
        <v>16.100000000000001</v>
      </c>
      <c r="E76" s="97" t="s">
        <v>1412</v>
      </c>
      <c r="F76" s="920">
        <v>8</v>
      </c>
      <c r="G76" s="919" t="s">
        <v>97</v>
      </c>
      <c r="H76" s="126" t="s">
        <v>580</v>
      </c>
      <c r="I76" s="922"/>
      <c r="J76" s="922">
        <v>7200</v>
      </c>
      <c r="K76" s="922">
        <v>4180</v>
      </c>
      <c r="L76" s="922">
        <v>10000</v>
      </c>
      <c r="M76" s="922"/>
      <c r="N76" s="922"/>
      <c r="O76" s="922"/>
      <c r="P76" s="922"/>
      <c r="Q76" s="923">
        <f>SUM(I76:P76)</f>
        <v>21380</v>
      </c>
    </row>
    <row r="77" spans="2:17" x14ac:dyDescent="0.2">
      <c r="B77" s="94"/>
      <c r="C77" s="915" t="s">
        <v>66</v>
      </c>
      <c r="D77" s="640" t="s">
        <v>5</v>
      </c>
      <c r="E77" s="1001"/>
      <c r="F77" s="213"/>
      <c r="G77" s="1002"/>
      <c r="H77" s="1003"/>
      <c r="I77" s="917">
        <f>SUM(I78:I79)</f>
        <v>0</v>
      </c>
      <c r="J77" s="917">
        <f t="shared" ref="J77:Q77" si="25">SUM(J78:J79)</f>
        <v>0</v>
      </c>
      <c r="K77" s="917">
        <f t="shared" si="25"/>
        <v>0</v>
      </c>
      <c r="L77" s="917">
        <f t="shared" si="25"/>
        <v>157666</v>
      </c>
      <c r="M77" s="917">
        <f t="shared" si="25"/>
        <v>0</v>
      </c>
      <c r="N77" s="917">
        <f t="shared" si="25"/>
        <v>30000</v>
      </c>
      <c r="O77" s="917">
        <f t="shared" si="25"/>
        <v>0</v>
      </c>
      <c r="P77" s="917">
        <f t="shared" si="25"/>
        <v>0</v>
      </c>
      <c r="Q77" s="917">
        <f t="shared" si="25"/>
        <v>187666</v>
      </c>
    </row>
    <row r="78" spans="2:17" s="187" customFormat="1" ht="31.5" x14ac:dyDescent="0.2">
      <c r="B78" s="94"/>
      <c r="C78" s="976"/>
      <c r="D78" s="47">
        <v>17.100000000000001</v>
      </c>
      <c r="E78" s="111" t="s">
        <v>1413</v>
      </c>
      <c r="F78" s="937">
        <v>9</v>
      </c>
      <c r="G78" s="103" t="s">
        <v>97</v>
      </c>
      <c r="H78" s="126" t="s">
        <v>1366</v>
      </c>
      <c r="I78" s="923"/>
      <c r="J78" s="923"/>
      <c r="K78" s="923"/>
      <c r="L78" s="923">
        <v>117666</v>
      </c>
      <c r="M78" s="923"/>
      <c r="N78" s="923">
        <v>30000</v>
      </c>
      <c r="O78" s="923"/>
      <c r="P78" s="923"/>
      <c r="Q78" s="923">
        <f>SUM(I78:P78)</f>
        <v>147666</v>
      </c>
    </row>
    <row r="79" spans="2:17" ht="31.5" x14ac:dyDescent="0.2">
      <c r="B79" s="94"/>
      <c r="C79" s="976"/>
      <c r="D79" s="47">
        <v>17.2</v>
      </c>
      <c r="E79" s="217" t="s">
        <v>1414</v>
      </c>
      <c r="F79" s="1004">
        <v>8</v>
      </c>
      <c r="G79" s="919" t="s">
        <v>97</v>
      </c>
      <c r="H79" s="1005" t="s">
        <v>1415</v>
      </c>
      <c r="I79" s="922"/>
      <c r="J79" s="922"/>
      <c r="K79" s="922"/>
      <c r="L79" s="922">
        <v>40000</v>
      </c>
      <c r="M79" s="922"/>
      <c r="N79" s="922"/>
      <c r="O79" s="922"/>
      <c r="P79" s="922"/>
      <c r="Q79" s="923">
        <f>SUM(I79:P79)</f>
        <v>40000</v>
      </c>
    </row>
    <row r="80" spans="2:17" x14ac:dyDescent="0.2">
      <c r="B80" s="94"/>
      <c r="C80" s="915" t="s">
        <v>167</v>
      </c>
      <c r="D80" s="1006" t="s">
        <v>283</v>
      </c>
      <c r="E80" s="629"/>
      <c r="F80" s="213"/>
      <c r="G80" s="630"/>
      <c r="H80" s="1003"/>
      <c r="I80" s="1007"/>
      <c r="J80" s="917">
        <f>SUM(J81:J82)</f>
        <v>14400</v>
      </c>
      <c r="K80" s="917">
        <f t="shared" ref="K80:Q80" si="26">SUM(K81:K82)</f>
        <v>10570</v>
      </c>
      <c r="L80" s="917">
        <f t="shared" si="26"/>
        <v>6500</v>
      </c>
      <c r="M80" s="917">
        <f t="shared" si="26"/>
        <v>0</v>
      </c>
      <c r="N80" s="917">
        <f t="shared" si="26"/>
        <v>0</v>
      </c>
      <c r="O80" s="917">
        <f t="shared" si="26"/>
        <v>0</v>
      </c>
      <c r="P80" s="917">
        <f t="shared" si="26"/>
        <v>0</v>
      </c>
      <c r="Q80" s="917">
        <f t="shared" si="26"/>
        <v>31470</v>
      </c>
    </row>
    <row r="81" spans="1:24" ht="31.5" x14ac:dyDescent="0.2">
      <c r="B81" s="94"/>
      <c r="C81" s="976"/>
      <c r="D81" s="47">
        <v>18.100000000000001</v>
      </c>
      <c r="E81" s="97" t="s">
        <v>1416</v>
      </c>
      <c r="F81" s="920">
        <v>8</v>
      </c>
      <c r="G81" s="919" t="s">
        <v>97</v>
      </c>
      <c r="H81" s="126" t="s">
        <v>1417</v>
      </c>
      <c r="I81" s="922"/>
      <c r="J81" s="922">
        <v>14400</v>
      </c>
      <c r="K81" s="922">
        <v>4840</v>
      </c>
      <c r="L81" s="922">
        <v>1500</v>
      </c>
      <c r="M81" s="922"/>
      <c r="N81" s="922"/>
      <c r="O81" s="922"/>
      <c r="P81" s="922"/>
      <c r="Q81" s="923">
        <f>SUM(J81:P81)</f>
        <v>20740</v>
      </c>
    </row>
    <row r="82" spans="1:24" s="927" customFormat="1" ht="75" customHeight="1" x14ac:dyDescent="0.2">
      <c r="B82" s="1008"/>
      <c r="C82" s="926"/>
      <c r="D82" s="47">
        <v>18.2</v>
      </c>
      <c r="E82" s="97" t="s">
        <v>1418</v>
      </c>
      <c r="F82" s="920">
        <v>8</v>
      </c>
      <c r="G82" s="919" t="s">
        <v>97</v>
      </c>
      <c r="H82" s="126" t="s">
        <v>580</v>
      </c>
      <c r="I82" s="922"/>
      <c r="J82" s="922"/>
      <c r="K82" s="922">
        <v>5730</v>
      </c>
      <c r="L82" s="922">
        <v>5000</v>
      </c>
      <c r="M82" s="922"/>
      <c r="N82" s="922"/>
      <c r="O82" s="922"/>
      <c r="P82" s="922"/>
      <c r="Q82" s="923">
        <f>SUM(J82:P82)</f>
        <v>10730</v>
      </c>
    </row>
    <row r="83" spans="1:24" s="61" customFormat="1" x14ac:dyDescent="0.2">
      <c r="A83" s="1009"/>
      <c r="B83" s="62"/>
      <c r="C83" s="934" t="s">
        <v>187</v>
      </c>
      <c r="D83" s="1010" t="s">
        <v>17</v>
      </c>
      <c r="E83" s="1011"/>
      <c r="F83" s="693"/>
      <c r="G83" s="694"/>
      <c r="H83" s="694"/>
      <c r="I83" s="935">
        <f>SUM(I84:I86)</f>
        <v>0</v>
      </c>
      <c r="J83" s="935">
        <f t="shared" ref="J83:P83" si="27">SUM(J84:J86)</f>
        <v>0</v>
      </c>
      <c r="K83" s="935">
        <f t="shared" si="27"/>
        <v>8100</v>
      </c>
      <c r="L83" s="935">
        <f t="shared" si="27"/>
        <v>11900</v>
      </c>
      <c r="M83" s="935">
        <f t="shared" si="27"/>
        <v>0</v>
      </c>
      <c r="N83" s="935">
        <f t="shared" si="27"/>
        <v>0</v>
      </c>
      <c r="O83" s="935">
        <f t="shared" si="27"/>
        <v>0</v>
      </c>
      <c r="P83" s="935">
        <f t="shared" si="27"/>
        <v>0</v>
      </c>
      <c r="Q83" s="935">
        <f>SUM(Q84:Q86)</f>
        <v>20000</v>
      </c>
    </row>
    <row r="84" spans="1:24" s="1013" customFormat="1" ht="33" customHeight="1" x14ac:dyDescent="0.2">
      <c r="A84" s="1012"/>
      <c r="C84" s="98"/>
      <c r="D84" s="47">
        <v>19.100000000000001</v>
      </c>
      <c r="E84" s="97" t="s">
        <v>1419</v>
      </c>
      <c r="F84" s="920" t="s">
        <v>353</v>
      </c>
      <c r="G84" s="919" t="s">
        <v>97</v>
      </c>
      <c r="H84" s="126" t="s">
        <v>1092</v>
      </c>
      <c r="I84" s="922"/>
      <c r="J84" s="922"/>
      <c r="K84" s="922">
        <v>3300</v>
      </c>
      <c r="L84" s="922">
        <v>6700</v>
      </c>
      <c r="M84" s="922"/>
      <c r="N84" s="922"/>
      <c r="O84" s="922"/>
      <c r="P84" s="922"/>
      <c r="Q84" s="923">
        <f>SUM(I84:P84)</f>
        <v>10000</v>
      </c>
    </row>
    <row r="85" spans="1:24" s="1013" customFormat="1" x14ac:dyDescent="0.2">
      <c r="A85" s="1012"/>
      <c r="C85" s="98"/>
      <c r="D85" s="47">
        <v>19.2</v>
      </c>
      <c r="E85" s="97" t="s">
        <v>1420</v>
      </c>
      <c r="F85" s="920" t="s">
        <v>353</v>
      </c>
      <c r="G85" s="919" t="s">
        <v>97</v>
      </c>
      <c r="H85" s="126" t="s">
        <v>1092</v>
      </c>
      <c r="I85" s="922"/>
      <c r="J85" s="922"/>
      <c r="K85" s="922">
        <v>3300</v>
      </c>
      <c r="L85" s="922">
        <v>4700</v>
      </c>
      <c r="M85" s="922"/>
      <c r="N85" s="922"/>
      <c r="O85" s="922"/>
      <c r="P85" s="922"/>
      <c r="Q85" s="923">
        <f t="shared" ref="Q85" si="28">SUM(I85:P85)</f>
        <v>8000</v>
      </c>
    </row>
    <row r="86" spans="1:24" s="62" customFormat="1" ht="31.5" x14ac:dyDescent="0.2">
      <c r="A86" s="155"/>
      <c r="B86" s="94"/>
      <c r="C86" s="54"/>
      <c r="D86" s="47">
        <v>19.3</v>
      </c>
      <c r="E86" s="1014" t="s">
        <v>1421</v>
      </c>
      <c r="F86" s="920" t="s">
        <v>353</v>
      </c>
      <c r="G86" s="919" t="s">
        <v>97</v>
      </c>
      <c r="H86" s="126" t="s">
        <v>1096</v>
      </c>
      <c r="I86" s="922"/>
      <c r="J86" s="922"/>
      <c r="K86" s="922">
        <v>1500</v>
      </c>
      <c r="L86" s="922">
        <v>500</v>
      </c>
      <c r="M86" s="922"/>
      <c r="N86" s="922"/>
      <c r="O86" s="922"/>
      <c r="P86" s="922"/>
      <c r="Q86" s="923">
        <f>SUM(I86:P86)</f>
        <v>2000</v>
      </c>
    </row>
    <row r="87" spans="1:24" s="13" customFormat="1" x14ac:dyDescent="0.25">
      <c r="A87" s="1077"/>
      <c r="B87" s="35"/>
      <c r="C87" s="1219" t="s">
        <v>1491</v>
      </c>
      <c r="D87" s="1220"/>
      <c r="E87" s="1221"/>
      <c r="F87" s="1222"/>
      <c r="G87" s="1223"/>
      <c r="H87" s="1224"/>
      <c r="I87" s="1225">
        <f>SUM(I88)</f>
        <v>0</v>
      </c>
      <c r="J87" s="1225">
        <f t="shared" ref="J87:O87" si="29">SUM(J88)</f>
        <v>0</v>
      </c>
      <c r="K87" s="1225">
        <f t="shared" si="29"/>
        <v>0</v>
      </c>
      <c r="L87" s="1225">
        <f t="shared" si="29"/>
        <v>0</v>
      </c>
      <c r="M87" s="1225">
        <f t="shared" si="29"/>
        <v>0</v>
      </c>
      <c r="N87" s="1225">
        <f t="shared" si="29"/>
        <v>0</v>
      </c>
      <c r="O87" s="1225">
        <f t="shared" si="29"/>
        <v>0</v>
      </c>
      <c r="P87" s="1225">
        <f>SUM(P88)</f>
        <v>1460000</v>
      </c>
      <c r="Q87" s="1225">
        <f>SUM(Q88)</f>
        <v>1460000</v>
      </c>
    </row>
    <row r="88" spans="1:24" s="13" customFormat="1" x14ac:dyDescent="0.25">
      <c r="A88" s="148"/>
      <c r="B88" s="35"/>
      <c r="C88" s="38" t="s">
        <v>253</v>
      </c>
      <c r="D88" s="1031" t="s">
        <v>1492</v>
      </c>
      <c r="E88" s="1226"/>
      <c r="F88" s="226"/>
      <c r="G88" s="23"/>
      <c r="H88" s="23"/>
      <c r="I88" s="860">
        <f t="shared" ref="I88:Q88" si="30">SUM(I89:I107)</f>
        <v>0</v>
      </c>
      <c r="J88" s="860">
        <f t="shared" si="30"/>
        <v>0</v>
      </c>
      <c r="K88" s="860">
        <f t="shared" si="30"/>
        <v>0</v>
      </c>
      <c r="L88" s="860">
        <f t="shared" si="30"/>
        <v>0</v>
      </c>
      <c r="M88" s="860">
        <f t="shared" si="30"/>
        <v>0</v>
      </c>
      <c r="N88" s="860">
        <f t="shared" si="30"/>
        <v>0</v>
      </c>
      <c r="O88" s="860">
        <f t="shared" si="30"/>
        <v>0</v>
      </c>
      <c r="P88" s="860">
        <f t="shared" si="30"/>
        <v>1460000</v>
      </c>
      <c r="Q88" s="860">
        <f t="shared" si="30"/>
        <v>1460000</v>
      </c>
    </row>
    <row r="89" spans="1:24" ht="78.75" x14ac:dyDescent="0.2">
      <c r="B89" s="208"/>
      <c r="C89" s="199"/>
      <c r="D89" s="170">
        <v>20.100000000000001</v>
      </c>
      <c r="E89" s="127" t="s">
        <v>1572</v>
      </c>
      <c r="F89" s="19" t="s">
        <v>117</v>
      </c>
      <c r="G89" s="1066" t="s">
        <v>1582</v>
      </c>
      <c r="H89" s="921" t="s">
        <v>486</v>
      </c>
      <c r="I89" s="77"/>
      <c r="J89" s="77"/>
      <c r="K89" s="77"/>
      <c r="L89" s="77"/>
      <c r="M89" s="77"/>
      <c r="N89" s="77"/>
      <c r="O89" s="77"/>
      <c r="P89" s="77">
        <v>250000</v>
      </c>
      <c r="Q89" s="77">
        <f>SUM(J89:P89)</f>
        <v>250000</v>
      </c>
      <c r="X89" s="61"/>
    </row>
    <row r="90" spans="1:24" ht="47.25" x14ac:dyDescent="0.2">
      <c r="B90" s="208"/>
      <c r="C90" s="199"/>
      <c r="D90" s="170">
        <v>20.2</v>
      </c>
      <c r="E90" s="127" t="s">
        <v>1573</v>
      </c>
      <c r="F90" s="19" t="s">
        <v>117</v>
      </c>
      <c r="G90" s="1067" t="s">
        <v>1583</v>
      </c>
      <c r="H90" s="921" t="s">
        <v>486</v>
      </c>
      <c r="I90" s="77"/>
      <c r="J90" s="77"/>
      <c r="K90" s="77"/>
      <c r="L90" s="77"/>
      <c r="M90" s="77"/>
      <c r="N90" s="77"/>
      <c r="O90" s="77"/>
      <c r="P90" s="77">
        <v>250000</v>
      </c>
      <c r="Q90" s="77">
        <f t="shared" ref="Q90:Q98" si="31">SUM(J90:P90)</f>
        <v>250000</v>
      </c>
    </row>
    <row r="91" spans="1:24" ht="63" x14ac:dyDescent="0.2">
      <c r="B91" s="208"/>
      <c r="C91" s="199"/>
      <c r="D91" s="170">
        <v>20.3</v>
      </c>
      <c r="E91" s="127" t="s">
        <v>1574</v>
      </c>
      <c r="F91" s="19" t="s">
        <v>117</v>
      </c>
      <c r="G91" s="1066" t="s">
        <v>1584</v>
      </c>
      <c r="H91" s="921" t="s">
        <v>486</v>
      </c>
      <c r="I91" s="77"/>
      <c r="J91" s="77"/>
      <c r="K91" s="77"/>
      <c r="L91" s="77"/>
      <c r="M91" s="77"/>
      <c r="N91" s="77"/>
      <c r="O91" s="77"/>
      <c r="P91" s="77">
        <v>250000</v>
      </c>
      <c r="Q91" s="77">
        <f t="shared" si="31"/>
        <v>250000</v>
      </c>
    </row>
    <row r="92" spans="1:24" ht="63" x14ac:dyDescent="0.2">
      <c r="B92" s="208"/>
      <c r="C92" s="199"/>
      <c r="D92" s="170">
        <v>20.399999999999999</v>
      </c>
      <c r="E92" s="127" t="s">
        <v>1575</v>
      </c>
      <c r="F92" s="19" t="s">
        <v>117</v>
      </c>
      <c r="G92" s="1066" t="s">
        <v>1585</v>
      </c>
      <c r="H92" s="921" t="s">
        <v>486</v>
      </c>
      <c r="I92" s="27"/>
      <c r="J92" s="27"/>
      <c r="K92" s="27"/>
      <c r="L92" s="27"/>
      <c r="M92" s="27"/>
      <c r="N92" s="27"/>
      <c r="O92" s="27"/>
      <c r="P92" s="27">
        <v>200000</v>
      </c>
      <c r="Q92" s="77">
        <f t="shared" si="31"/>
        <v>200000</v>
      </c>
    </row>
    <row r="93" spans="1:24" ht="63" x14ac:dyDescent="0.2">
      <c r="B93" s="209"/>
      <c r="C93" s="199"/>
      <c r="D93" s="170">
        <v>20.5</v>
      </c>
      <c r="E93" s="127" t="s">
        <v>1576</v>
      </c>
      <c r="F93" s="19" t="s">
        <v>117</v>
      </c>
      <c r="G93" s="1230" t="s">
        <v>1586</v>
      </c>
      <c r="H93" s="921" t="s">
        <v>486</v>
      </c>
      <c r="I93" s="27"/>
      <c r="J93" s="27"/>
      <c r="K93" s="27"/>
      <c r="L93" s="27"/>
      <c r="M93" s="27"/>
      <c r="N93" s="27"/>
      <c r="O93" s="27"/>
      <c r="P93" s="27">
        <v>150000</v>
      </c>
      <c r="Q93" s="77">
        <f t="shared" si="31"/>
        <v>150000</v>
      </c>
    </row>
    <row r="94" spans="1:24" ht="157.5" x14ac:dyDescent="0.2">
      <c r="B94" s="208"/>
      <c r="C94" s="207"/>
      <c r="D94" s="202">
        <v>20.6</v>
      </c>
      <c r="E94" s="779" t="s">
        <v>1577</v>
      </c>
      <c r="F94" s="88" t="s">
        <v>117</v>
      </c>
      <c r="G94" s="1231" t="s">
        <v>1591</v>
      </c>
      <c r="H94" s="931" t="s">
        <v>486</v>
      </c>
      <c r="I94" s="87"/>
      <c r="J94" s="87"/>
      <c r="K94" s="87"/>
      <c r="L94" s="87"/>
      <c r="M94" s="87"/>
      <c r="N94" s="87"/>
      <c r="O94" s="87"/>
      <c r="P94" s="87">
        <v>50000</v>
      </c>
      <c r="Q94" s="89">
        <f t="shared" si="31"/>
        <v>50000</v>
      </c>
    </row>
    <row r="95" spans="1:24" ht="94.5" x14ac:dyDescent="0.2">
      <c r="B95" s="208"/>
      <c r="C95" s="199"/>
      <c r="D95" s="170">
        <v>20.7</v>
      </c>
      <c r="E95" s="127" t="s">
        <v>1578</v>
      </c>
      <c r="F95" s="19" t="s">
        <v>117</v>
      </c>
      <c r="G95" s="1230" t="s">
        <v>1588</v>
      </c>
      <c r="H95" s="921" t="s">
        <v>486</v>
      </c>
      <c r="I95" s="27"/>
      <c r="J95" s="27"/>
      <c r="K95" s="27"/>
      <c r="L95" s="27"/>
      <c r="M95" s="27"/>
      <c r="N95" s="27"/>
      <c r="O95" s="27"/>
      <c r="P95" s="27">
        <v>50000</v>
      </c>
      <c r="Q95" s="77">
        <f t="shared" si="31"/>
        <v>50000</v>
      </c>
    </row>
    <row r="96" spans="1:24" ht="189" x14ac:dyDescent="0.2">
      <c r="B96" s="209"/>
      <c r="C96" s="199"/>
      <c r="D96" s="170">
        <v>20.8</v>
      </c>
      <c r="E96" s="127" t="s">
        <v>1579</v>
      </c>
      <c r="F96" s="19" t="s">
        <v>117</v>
      </c>
      <c r="G96" s="1230" t="s">
        <v>1589</v>
      </c>
      <c r="H96" s="921" t="s">
        <v>486</v>
      </c>
      <c r="I96" s="77"/>
      <c r="J96" s="77"/>
      <c r="K96" s="77"/>
      <c r="L96" s="77"/>
      <c r="M96" s="77"/>
      <c r="N96" s="77"/>
      <c r="O96" s="77"/>
      <c r="P96" s="77">
        <v>100000</v>
      </c>
      <c r="Q96" s="77">
        <f t="shared" si="31"/>
        <v>100000</v>
      </c>
    </row>
    <row r="97" spans="2:17" ht="63" x14ac:dyDescent="0.2">
      <c r="B97" s="208"/>
      <c r="C97" s="207"/>
      <c r="D97" s="202">
        <v>20.9</v>
      </c>
      <c r="E97" s="162" t="s">
        <v>1580</v>
      </c>
      <c r="F97" s="88" t="s">
        <v>117</v>
      </c>
      <c r="G97" s="1231" t="s">
        <v>1590</v>
      </c>
      <c r="H97" s="931" t="s">
        <v>486</v>
      </c>
      <c r="I97" s="87"/>
      <c r="J97" s="87"/>
      <c r="K97" s="87"/>
      <c r="L97" s="87"/>
      <c r="M97" s="87"/>
      <c r="N97" s="87"/>
      <c r="O97" s="87"/>
      <c r="P97" s="87">
        <v>80000</v>
      </c>
      <c r="Q97" s="89">
        <f t="shared" si="31"/>
        <v>80000</v>
      </c>
    </row>
    <row r="98" spans="2:17" ht="126" x14ac:dyDescent="0.2">
      <c r="B98" s="209"/>
      <c r="C98" s="199"/>
      <c r="D98" s="1229">
        <v>20.100000000000001</v>
      </c>
      <c r="E98" s="46" t="s">
        <v>1581</v>
      </c>
      <c r="F98" s="19" t="s">
        <v>117</v>
      </c>
      <c r="G98" s="1230" t="s">
        <v>1585</v>
      </c>
      <c r="H98" s="921" t="s">
        <v>486</v>
      </c>
      <c r="I98" s="27"/>
      <c r="J98" s="27"/>
      <c r="K98" s="27"/>
      <c r="L98" s="27"/>
      <c r="M98" s="27"/>
      <c r="N98" s="27"/>
      <c r="O98" s="27"/>
      <c r="P98" s="27">
        <v>80000</v>
      </c>
      <c r="Q98" s="77">
        <f t="shared" si="31"/>
        <v>80000</v>
      </c>
    </row>
  </sheetData>
  <mergeCells count="3">
    <mergeCell ref="B1:Q1"/>
    <mergeCell ref="C3:E3"/>
    <mergeCell ref="B4:E4"/>
  </mergeCells>
  <pageMargins left="0.78740157480314965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0:H20"/>
  <sheetViews>
    <sheetView workbookViewId="0">
      <selection activeCell="I34" sqref="I34"/>
    </sheetView>
  </sheetViews>
  <sheetFormatPr defaultRowHeight="14.25" x14ac:dyDescent="0.2"/>
  <sheetData>
    <row r="20" spans="2:8" ht="36" x14ac:dyDescent="0.55000000000000004">
      <c r="B20" s="1641" t="s">
        <v>162</v>
      </c>
      <c r="C20" s="1641"/>
      <c r="D20" s="1641"/>
      <c r="E20" s="1641"/>
      <c r="F20" s="1641"/>
      <c r="G20" s="1641"/>
      <c r="H20" s="1641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P327"/>
  <sheetViews>
    <sheetView topLeftCell="C34" workbookViewId="0">
      <selection activeCell="W52" sqref="W52"/>
    </sheetView>
  </sheetViews>
  <sheetFormatPr defaultRowHeight="18.75" x14ac:dyDescent="0.3"/>
  <cols>
    <col min="1" max="1" width="1" style="537" hidden="1" customWidth="1"/>
    <col min="2" max="2" width="2.5" style="537" hidden="1" customWidth="1"/>
    <col min="3" max="3" width="3.25" style="537" customWidth="1"/>
    <col min="4" max="4" width="5.125" style="538" customWidth="1"/>
    <col min="5" max="5" width="32.5" style="459" customWidth="1"/>
    <col min="6" max="6" width="0.875" style="460" hidden="1" customWidth="1"/>
    <col min="7" max="7" width="12" style="321" customWidth="1"/>
    <col min="8" max="8" width="12.875" style="321" customWidth="1"/>
    <col min="9" max="9" width="7.375" style="457" hidden="1" customWidth="1"/>
    <col min="10" max="10" width="7.625" style="457" hidden="1" customWidth="1"/>
    <col min="11" max="11" width="7.75" style="457" hidden="1" customWidth="1"/>
    <col min="12" max="12" width="7.625" style="457" hidden="1" customWidth="1"/>
    <col min="13" max="13" width="6.5" style="457" hidden="1" customWidth="1"/>
    <col min="14" max="14" width="6.75" style="457" hidden="1" customWidth="1"/>
    <col min="15" max="15" width="7.375" style="93" hidden="1" customWidth="1"/>
    <col min="16" max="16" width="10" style="457" hidden="1" customWidth="1"/>
    <col min="17" max="17" width="10.875" style="457" customWidth="1"/>
    <col min="18" max="68" width="9" style="2"/>
    <col min="69" max="16384" width="9" style="138"/>
  </cols>
  <sheetData>
    <row r="1" spans="1:68" s="1" customFormat="1" ht="12.75" customHeight="1" thickBot="1" x14ac:dyDescent="0.35">
      <c r="A1" s="302"/>
      <c r="B1" s="302"/>
      <c r="C1" s="6"/>
      <c r="D1" s="6"/>
      <c r="E1" s="3"/>
      <c r="F1" s="8"/>
      <c r="G1" s="4"/>
      <c r="H1" s="7"/>
      <c r="I1" s="92"/>
      <c r="J1" s="92"/>
      <c r="K1" s="92"/>
      <c r="L1" s="92"/>
      <c r="M1" s="92"/>
      <c r="N1" s="92"/>
      <c r="O1" s="92"/>
      <c r="P1" s="9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s="235" customFormat="1" ht="20.25" customHeight="1" thickTop="1" thickBot="1" x14ac:dyDescent="0.35">
      <c r="A2" s="510"/>
      <c r="B2" s="510"/>
      <c r="C2" s="237"/>
      <c r="D2" s="237"/>
      <c r="E2" s="237"/>
      <c r="F2" s="237"/>
      <c r="G2" s="1726" t="s">
        <v>1660</v>
      </c>
      <c r="H2" s="1727"/>
      <c r="I2" s="1727"/>
      <c r="J2" s="1727"/>
      <c r="K2" s="1727"/>
      <c r="L2" s="1727"/>
      <c r="M2" s="1727"/>
      <c r="N2" s="1727"/>
      <c r="O2" s="1727"/>
      <c r="P2" s="1727"/>
      <c r="Q2" s="1728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511"/>
      <c r="AS2" s="511"/>
      <c r="AT2" s="511"/>
      <c r="AU2" s="511"/>
      <c r="AV2" s="511"/>
      <c r="AW2" s="511"/>
      <c r="AX2" s="511"/>
      <c r="AY2" s="511"/>
      <c r="AZ2" s="511"/>
      <c r="BA2" s="511"/>
      <c r="BB2" s="511"/>
      <c r="BC2" s="511"/>
      <c r="BD2" s="511"/>
      <c r="BE2" s="511"/>
      <c r="BF2" s="511"/>
      <c r="BG2" s="511"/>
      <c r="BH2" s="511"/>
      <c r="BI2" s="511"/>
      <c r="BJ2" s="511"/>
      <c r="BK2" s="511"/>
      <c r="BL2" s="511"/>
      <c r="BM2" s="511"/>
      <c r="BN2" s="511"/>
      <c r="BO2" s="511"/>
      <c r="BP2" s="511"/>
    </row>
    <row r="3" spans="1:68" s="235" customFormat="1" ht="19.5" thickTop="1" x14ac:dyDescent="0.3">
      <c r="A3" s="512"/>
      <c r="B3" s="512"/>
      <c r="C3" s="237" t="s">
        <v>465</v>
      </c>
      <c r="D3" s="237"/>
      <c r="E3" s="237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239"/>
      <c r="R3" s="511"/>
      <c r="S3" s="511"/>
      <c r="T3" s="511"/>
      <c r="U3" s="511"/>
      <c r="V3" s="511"/>
      <c r="W3" s="511"/>
      <c r="X3" s="511"/>
      <c r="Y3" s="511"/>
      <c r="Z3" s="511"/>
      <c r="AA3" s="511"/>
      <c r="AB3" s="511"/>
      <c r="AC3" s="511"/>
      <c r="AD3" s="511"/>
      <c r="AE3" s="511"/>
      <c r="AF3" s="511"/>
      <c r="AG3" s="511"/>
      <c r="AH3" s="511"/>
      <c r="AI3" s="511"/>
      <c r="AJ3" s="511"/>
      <c r="AK3" s="511"/>
      <c r="AL3" s="511"/>
      <c r="AM3" s="511"/>
      <c r="AN3" s="511"/>
      <c r="AO3" s="511"/>
      <c r="AP3" s="511"/>
      <c r="AQ3" s="511"/>
      <c r="AR3" s="511"/>
      <c r="AS3" s="511"/>
      <c r="AT3" s="511"/>
      <c r="AU3" s="511"/>
      <c r="AV3" s="511"/>
      <c r="AW3" s="511"/>
      <c r="AX3" s="511"/>
      <c r="AY3" s="511"/>
      <c r="AZ3" s="511"/>
      <c r="BA3" s="511"/>
      <c r="BB3" s="511"/>
      <c r="BC3" s="511"/>
      <c r="BD3" s="511"/>
      <c r="BE3" s="511"/>
      <c r="BF3" s="511"/>
      <c r="BG3" s="511"/>
      <c r="BH3" s="511"/>
      <c r="BI3" s="511"/>
      <c r="BJ3" s="511"/>
      <c r="BK3" s="511"/>
      <c r="BL3" s="511"/>
      <c r="BM3" s="511"/>
      <c r="BN3" s="511"/>
      <c r="BO3" s="511"/>
      <c r="BP3" s="511"/>
    </row>
    <row r="4" spans="1:68" s="1" customFormat="1" x14ac:dyDescent="0.3">
      <c r="A4" s="512"/>
      <c r="B4" s="512"/>
      <c r="C4" s="237" t="s">
        <v>466</v>
      </c>
      <c r="D4" s="237"/>
      <c r="E4" s="237"/>
      <c r="F4" s="240"/>
      <c r="G4" s="241"/>
      <c r="H4" s="242"/>
      <c r="I4" s="240"/>
      <c r="J4" s="240"/>
      <c r="K4" s="240"/>
      <c r="L4" s="240"/>
      <c r="M4" s="240"/>
      <c r="N4" s="240"/>
      <c r="O4" s="240"/>
      <c r="P4" s="24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s="235" customFormat="1" x14ac:dyDescent="0.3">
      <c r="A5" s="512"/>
      <c r="B5" s="512"/>
      <c r="C5" s="237" t="s">
        <v>145</v>
      </c>
      <c r="D5" s="237"/>
      <c r="E5" s="237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239"/>
      <c r="R5" s="511"/>
      <c r="S5" s="511"/>
      <c r="T5" s="511"/>
      <c r="U5" s="511"/>
      <c r="V5" s="511"/>
      <c r="W5" s="511"/>
      <c r="X5" s="511"/>
      <c r="Y5" s="511"/>
      <c r="Z5" s="511"/>
      <c r="AA5" s="511"/>
      <c r="AB5" s="511"/>
      <c r="AC5" s="511"/>
      <c r="AD5" s="511"/>
      <c r="AE5" s="511"/>
      <c r="AF5" s="511"/>
      <c r="AG5" s="511"/>
      <c r="AH5" s="511"/>
      <c r="AI5" s="511"/>
      <c r="AJ5" s="511"/>
      <c r="AK5" s="511"/>
      <c r="AL5" s="511"/>
      <c r="AM5" s="511"/>
      <c r="AN5" s="511"/>
      <c r="AO5" s="511"/>
      <c r="AP5" s="511"/>
      <c r="AQ5" s="511"/>
      <c r="AR5" s="511"/>
      <c r="AS5" s="511"/>
      <c r="AT5" s="511"/>
      <c r="AU5" s="511"/>
      <c r="AV5" s="511"/>
      <c r="AW5" s="511"/>
      <c r="AX5" s="511"/>
      <c r="AY5" s="511"/>
      <c r="AZ5" s="511"/>
      <c r="BA5" s="511"/>
      <c r="BB5" s="511"/>
      <c r="BC5" s="511"/>
      <c r="BD5" s="511"/>
      <c r="BE5" s="511"/>
      <c r="BF5" s="511"/>
      <c r="BG5" s="511"/>
      <c r="BH5" s="511"/>
      <c r="BI5" s="511"/>
      <c r="BJ5" s="511"/>
      <c r="BK5" s="511"/>
      <c r="BL5" s="511"/>
      <c r="BM5" s="511"/>
      <c r="BN5" s="511"/>
      <c r="BO5" s="511"/>
      <c r="BP5" s="511"/>
    </row>
    <row r="6" spans="1:68" s="1" customFormat="1" x14ac:dyDescent="0.3">
      <c r="A6" s="513"/>
      <c r="B6" s="513"/>
      <c r="C6" s="302" t="s">
        <v>144</v>
      </c>
      <c r="D6" s="302"/>
      <c r="E6" s="302"/>
      <c r="F6" s="240"/>
      <c r="G6" s="241"/>
      <c r="H6" s="242"/>
      <c r="I6" s="240"/>
      <c r="J6" s="240"/>
      <c r="K6" s="240"/>
      <c r="L6" s="240"/>
      <c r="M6" s="240"/>
      <c r="N6" s="240"/>
      <c r="O6" s="240"/>
      <c r="P6" s="24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s="235" customFormat="1" x14ac:dyDescent="0.3">
      <c r="A7" s="244"/>
      <c r="B7" s="244"/>
      <c r="C7" s="153" t="s">
        <v>143</v>
      </c>
      <c r="D7" s="153"/>
      <c r="E7" s="153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239"/>
      <c r="R7" s="511"/>
      <c r="S7" s="511"/>
      <c r="T7" s="511"/>
      <c r="U7" s="511"/>
      <c r="V7" s="511"/>
      <c r="W7" s="511"/>
      <c r="X7" s="511"/>
      <c r="Y7" s="511"/>
      <c r="Z7" s="511"/>
      <c r="AA7" s="511"/>
      <c r="AB7" s="511"/>
      <c r="AC7" s="511"/>
      <c r="AD7" s="511"/>
      <c r="AE7" s="511"/>
      <c r="AF7" s="511"/>
      <c r="AG7" s="511"/>
      <c r="AH7" s="511"/>
      <c r="AI7" s="511"/>
      <c r="AJ7" s="511"/>
      <c r="AK7" s="511"/>
      <c r="AL7" s="511"/>
      <c r="AM7" s="511"/>
      <c r="AN7" s="511"/>
      <c r="AO7" s="511"/>
      <c r="AP7" s="511"/>
      <c r="AQ7" s="511"/>
      <c r="AR7" s="511"/>
      <c r="AS7" s="511"/>
      <c r="AT7" s="511"/>
      <c r="AU7" s="511"/>
      <c r="AV7" s="511"/>
      <c r="AW7" s="511"/>
      <c r="AX7" s="511"/>
      <c r="AY7" s="511"/>
      <c r="AZ7" s="511"/>
      <c r="BA7" s="511"/>
      <c r="BB7" s="511"/>
      <c r="BC7" s="511"/>
      <c r="BD7" s="511"/>
      <c r="BE7" s="511"/>
      <c r="BF7" s="511"/>
      <c r="BG7" s="511"/>
      <c r="BH7" s="511"/>
      <c r="BI7" s="511"/>
      <c r="BJ7" s="511"/>
      <c r="BK7" s="511"/>
      <c r="BL7" s="511"/>
      <c r="BM7" s="511"/>
      <c r="BN7" s="511"/>
      <c r="BO7" s="511"/>
      <c r="BP7" s="511"/>
    </row>
    <row r="8" spans="1:68" s="1" customFormat="1" x14ac:dyDescent="0.3">
      <c r="A8" s="244"/>
      <c r="B8" s="244"/>
      <c r="C8" s="153" t="s">
        <v>142</v>
      </c>
      <c r="D8" s="153"/>
      <c r="E8" s="153"/>
      <c r="F8" s="240"/>
      <c r="G8" s="241"/>
      <c r="H8" s="242"/>
      <c r="I8" s="240"/>
      <c r="J8" s="240"/>
      <c r="K8" s="240"/>
      <c r="L8" s="240"/>
      <c r="M8" s="240"/>
      <c r="N8" s="240"/>
      <c r="O8" s="240"/>
      <c r="P8" s="243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s="235" customFormat="1" x14ac:dyDescent="0.3">
      <c r="A9" s="244"/>
      <c r="B9" s="244"/>
      <c r="C9" s="153" t="s">
        <v>141</v>
      </c>
      <c r="D9" s="153"/>
      <c r="E9" s="153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239"/>
      <c r="R9" s="511"/>
      <c r="S9" s="511"/>
      <c r="T9" s="511"/>
      <c r="U9" s="511"/>
      <c r="V9" s="511"/>
      <c r="W9" s="511"/>
      <c r="X9" s="511"/>
      <c r="Y9" s="511"/>
      <c r="Z9" s="511"/>
      <c r="AA9" s="511"/>
      <c r="AB9" s="511"/>
      <c r="AC9" s="511"/>
      <c r="AD9" s="511"/>
      <c r="AE9" s="511"/>
      <c r="AF9" s="511"/>
      <c r="AG9" s="511"/>
      <c r="AH9" s="511"/>
      <c r="AI9" s="511"/>
      <c r="AJ9" s="511"/>
      <c r="AK9" s="511"/>
      <c r="AL9" s="511"/>
      <c r="AM9" s="511"/>
      <c r="AN9" s="511"/>
      <c r="AO9" s="511"/>
      <c r="AP9" s="511"/>
      <c r="AQ9" s="511"/>
      <c r="AR9" s="511"/>
      <c r="AS9" s="511"/>
      <c r="AT9" s="511"/>
      <c r="AU9" s="511"/>
      <c r="AV9" s="511"/>
      <c r="AW9" s="511"/>
      <c r="AX9" s="511"/>
      <c r="AY9" s="511"/>
      <c r="AZ9" s="511"/>
      <c r="BA9" s="511"/>
      <c r="BB9" s="511"/>
      <c r="BC9" s="511"/>
      <c r="BD9" s="511"/>
      <c r="BE9" s="511"/>
      <c r="BF9" s="511"/>
      <c r="BG9" s="511"/>
      <c r="BH9" s="511"/>
      <c r="BI9" s="511"/>
      <c r="BJ9" s="511"/>
      <c r="BK9" s="511"/>
      <c r="BL9" s="511"/>
      <c r="BM9" s="511"/>
      <c r="BN9" s="511"/>
      <c r="BO9" s="511"/>
      <c r="BP9" s="511"/>
    </row>
    <row r="10" spans="1:68" s="1" customFormat="1" x14ac:dyDescent="0.3">
      <c r="A10" s="244"/>
      <c r="B10" s="244"/>
      <c r="C10" s="153" t="s">
        <v>140</v>
      </c>
      <c r="D10" s="153"/>
      <c r="E10" s="153"/>
      <c r="F10" s="240"/>
      <c r="G10" s="241"/>
      <c r="H10" s="242"/>
      <c r="I10" s="240"/>
      <c r="J10" s="240"/>
      <c r="K10" s="240"/>
      <c r="L10" s="240"/>
      <c r="M10" s="240"/>
      <c r="N10" s="240"/>
      <c r="O10" s="240"/>
      <c r="P10" s="243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s="235" customFormat="1" x14ac:dyDescent="0.3">
      <c r="A11" s="244"/>
      <c r="B11" s="244"/>
      <c r="C11" s="153" t="s">
        <v>139</v>
      </c>
      <c r="D11" s="153"/>
      <c r="E11" s="153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239"/>
      <c r="R11" s="511"/>
      <c r="S11" s="511"/>
      <c r="T11" s="511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  <c r="AE11" s="511"/>
      <c r="AF11" s="511"/>
      <c r="AG11" s="511"/>
      <c r="AH11" s="511"/>
      <c r="AI11" s="511"/>
      <c r="AJ11" s="511"/>
      <c r="AK11" s="511"/>
      <c r="AL11" s="511"/>
      <c r="AM11" s="511"/>
      <c r="AN11" s="511"/>
      <c r="AO11" s="511"/>
      <c r="AP11" s="511"/>
      <c r="AQ11" s="511"/>
      <c r="AR11" s="511"/>
      <c r="AS11" s="511"/>
      <c r="AT11" s="511"/>
      <c r="AU11" s="511"/>
      <c r="AV11" s="511"/>
      <c r="AW11" s="511"/>
      <c r="AX11" s="511"/>
      <c r="AY11" s="511"/>
      <c r="AZ11" s="511"/>
      <c r="BA11" s="511"/>
      <c r="BB11" s="511"/>
      <c r="BC11" s="511"/>
      <c r="BD11" s="511"/>
      <c r="BE11" s="511"/>
      <c r="BF11" s="511"/>
      <c r="BG11" s="511"/>
      <c r="BH11" s="511"/>
      <c r="BI11" s="511"/>
      <c r="BJ11" s="511"/>
      <c r="BK11" s="511"/>
      <c r="BL11" s="511"/>
      <c r="BM11" s="511"/>
      <c r="BN11" s="511"/>
      <c r="BO11" s="511"/>
      <c r="BP11" s="511"/>
    </row>
    <row r="12" spans="1:68" s="1" customFormat="1" x14ac:dyDescent="0.3">
      <c r="A12" s="244"/>
      <c r="B12" s="244"/>
      <c r="C12" s="153" t="s">
        <v>138</v>
      </c>
      <c r="D12" s="153"/>
      <c r="E12" s="153"/>
      <c r="F12" s="240"/>
      <c r="G12" s="241"/>
      <c r="H12" s="242"/>
      <c r="I12" s="240"/>
      <c r="J12" s="240"/>
      <c r="K12" s="240"/>
      <c r="L12" s="240"/>
      <c r="M12" s="240"/>
      <c r="N12" s="240"/>
      <c r="O12" s="240"/>
      <c r="P12" s="24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s="400" customFormat="1" ht="24.75" customHeight="1" x14ac:dyDescent="0.2">
      <c r="A13" s="240"/>
      <c r="B13" s="240"/>
      <c r="C13" s="154" t="s">
        <v>137</v>
      </c>
      <c r="D13" s="154"/>
      <c r="E13" s="154"/>
      <c r="F13" s="474"/>
      <c r="G13" s="474"/>
      <c r="H13" s="474"/>
      <c r="I13" s="474"/>
      <c r="J13" s="474"/>
      <c r="K13" s="474"/>
      <c r="L13" s="474"/>
      <c r="M13" s="474"/>
      <c r="N13" s="474"/>
      <c r="O13" s="474"/>
      <c r="P13" s="239"/>
      <c r="R13" s="514"/>
      <c r="S13" s="514"/>
      <c r="T13" s="514"/>
      <c r="U13" s="514"/>
      <c r="V13" s="514"/>
      <c r="W13" s="514"/>
      <c r="X13" s="514"/>
      <c r="Y13" s="514"/>
      <c r="Z13" s="514"/>
      <c r="AA13" s="514"/>
      <c r="AB13" s="514"/>
      <c r="AC13" s="514"/>
      <c r="AD13" s="514"/>
      <c r="AE13" s="514"/>
      <c r="AF13" s="514"/>
      <c r="AG13" s="514"/>
      <c r="AH13" s="514"/>
      <c r="AI13" s="514"/>
      <c r="AJ13" s="514"/>
      <c r="AK13" s="514"/>
      <c r="AL13" s="514"/>
      <c r="AM13" s="514"/>
      <c r="AN13" s="514"/>
      <c r="AO13" s="514"/>
      <c r="AP13" s="514"/>
      <c r="AQ13" s="514"/>
      <c r="AR13" s="514"/>
      <c r="AS13" s="514"/>
      <c r="AT13" s="514"/>
      <c r="AU13" s="514"/>
      <c r="AV13" s="514"/>
      <c r="AW13" s="514"/>
      <c r="AX13" s="514"/>
      <c r="AY13" s="514"/>
      <c r="AZ13" s="514"/>
      <c r="BA13" s="514"/>
      <c r="BB13" s="514"/>
      <c r="BC13" s="514"/>
      <c r="BD13" s="514"/>
      <c r="BE13" s="514"/>
      <c r="BF13" s="514"/>
      <c r="BG13" s="514"/>
      <c r="BH13" s="514"/>
      <c r="BI13" s="514"/>
      <c r="BJ13" s="514"/>
      <c r="BK13" s="514"/>
      <c r="BL13" s="514"/>
      <c r="BM13" s="514"/>
      <c r="BN13" s="514"/>
      <c r="BO13" s="514"/>
      <c r="BP13" s="514"/>
    </row>
    <row r="14" spans="1:68" s="175" customFormat="1" x14ac:dyDescent="0.3">
      <c r="A14" s="238"/>
      <c r="B14" s="238"/>
      <c r="C14" s="245" t="s">
        <v>136</v>
      </c>
      <c r="D14" s="245"/>
      <c r="E14" s="245"/>
      <c r="F14" s="240"/>
      <c r="G14" s="241"/>
      <c r="H14" s="246"/>
      <c r="I14" s="240"/>
      <c r="J14" s="240"/>
      <c r="K14" s="240"/>
      <c r="L14" s="240"/>
      <c r="M14" s="240"/>
      <c r="N14" s="240"/>
      <c r="O14" s="240"/>
      <c r="P14" s="243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</row>
    <row r="15" spans="1:68" ht="5.25" customHeight="1" x14ac:dyDescent="0.3">
      <c r="A15" s="515"/>
      <c r="B15" s="515"/>
      <c r="C15" s="515"/>
      <c r="D15" s="516"/>
      <c r="E15" s="517"/>
      <c r="F15" s="516"/>
      <c r="G15" s="518"/>
      <c r="I15" s="516"/>
      <c r="J15" s="516"/>
      <c r="K15" s="516"/>
      <c r="L15" s="516"/>
      <c r="M15" s="516"/>
      <c r="N15" s="516"/>
      <c r="O15" s="519"/>
      <c r="P15" s="516"/>
      <c r="Q15" s="516"/>
    </row>
    <row r="16" spans="1:68" s="527" customFormat="1" ht="31.5" customHeight="1" x14ac:dyDescent="0.2">
      <c r="A16" s="520" t="s">
        <v>38</v>
      </c>
      <c r="B16" s="521"/>
      <c r="C16" s="1729" t="s">
        <v>40</v>
      </c>
      <c r="D16" s="1730"/>
      <c r="E16" s="1731"/>
      <c r="F16" s="520" t="s">
        <v>36</v>
      </c>
      <c r="G16" s="522" t="s">
        <v>39</v>
      </c>
      <c r="H16" s="523" t="s">
        <v>9</v>
      </c>
      <c r="I16" s="524" t="s">
        <v>10</v>
      </c>
      <c r="J16" s="525" t="s">
        <v>11</v>
      </c>
      <c r="K16" s="525" t="s">
        <v>12</v>
      </c>
      <c r="L16" s="525" t="s">
        <v>13</v>
      </c>
      <c r="M16" s="525" t="s">
        <v>14</v>
      </c>
      <c r="N16" s="252" t="s">
        <v>168</v>
      </c>
      <c r="O16" s="252" t="s">
        <v>18</v>
      </c>
      <c r="P16" s="526" t="s">
        <v>92</v>
      </c>
      <c r="Q16" s="524" t="s">
        <v>113</v>
      </c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</row>
    <row r="17" spans="2:17" s="370" customFormat="1" ht="18.75" customHeight="1" x14ac:dyDescent="0.2">
      <c r="B17" s="452"/>
      <c r="C17" s="428" t="s">
        <v>96</v>
      </c>
      <c r="D17" s="453"/>
      <c r="E17" s="224"/>
      <c r="F17" s="528"/>
      <c r="G17" s="253"/>
      <c r="H17" s="254"/>
      <c r="I17" s="1232">
        <f>SUM(I18+I68+I76+I82+I87)</f>
        <v>0</v>
      </c>
      <c r="J17" s="1232">
        <f>SUM(J18+J68+J76+J82+J87+J100)</f>
        <v>641725</v>
      </c>
      <c r="K17" s="1232">
        <f t="shared" ref="K17:P17" si="0">SUM(K18+K68+K76+K82+K87+K100)</f>
        <v>337509</v>
      </c>
      <c r="L17" s="1232">
        <f t="shared" si="0"/>
        <v>334366</v>
      </c>
      <c r="M17" s="1232">
        <f t="shared" si="0"/>
        <v>0</v>
      </c>
      <c r="N17" s="1232">
        <f t="shared" si="0"/>
        <v>30000</v>
      </c>
      <c r="O17" s="1232">
        <f t="shared" si="0"/>
        <v>70000</v>
      </c>
      <c r="P17" s="1232">
        <f t="shared" si="0"/>
        <v>1460000</v>
      </c>
      <c r="Q17" s="1232">
        <f>SUM(Q18+Q68+Q76+Q82+Q87+Q100)</f>
        <v>2873600</v>
      </c>
    </row>
    <row r="18" spans="2:17" s="154" customFormat="1" ht="17.25" customHeight="1" x14ac:dyDescent="0.2">
      <c r="B18" s="256" t="s">
        <v>1343</v>
      </c>
      <c r="C18" s="1233" t="s">
        <v>15</v>
      </c>
      <c r="D18" s="271"/>
      <c r="E18" s="441"/>
      <c r="F18" s="530"/>
      <c r="G18" s="273"/>
      <c r="H18" s="442"/>
      <c r="I18" s="274">
        <f>SUM(I19+I26+I30+I33+I34+I37+I44+I49+I66)</f>
        <v>0</v>
      </c>
      <c r="J18" s="274">
        <f>SUM(J19+J26+J30+J33+J34+J37+J44+J49+J66)</f>
        <v>596725</v>
      </c>
      <c r="K18" s="274">
        <f t="shared" ref="K18:Q18" si="1">SUM(K19+K26+K30+K33+K34+K37+K44+K49+K66)</f>
        <v>256889</v>
      </c>
      <c r="L18" s="274">
        <f t="shared" si="1"/>
        <v>115300</v>
      </c>
      <c r="M18" s="274">
        <f t="shared" si="1"/>
        <v>0</v>
      </c>
      <c r="N18" s="274">
        <f t="shared" si="1"/>
        <v>0</v>
      </c>
      <c r="O18" s="274">
        <f t="shared" si="1"/>
        <v>0</v>
      </c>
      <c r="P18" s="274">
        <f t="shared" si="1"/>
        <v>0</v>
      </c>
      <c r="Q18" s="274">
        <f t="shared" si="1"/>
        <v>968914</v>
      </c>
    </row>
    <row r="19" spans="2:17" s="154" customFormat="1" x14ac:dyDescent="0.2">
      <c r="B19" s="440"/>
      <c r="C19" s="1234" t="s">
        <v>37</v>
      </c>
      <c r="D19" s="1235" t="s">
        <v>1</v>
      </c>
      <c r="E19" s="1236"/>
      <c r="F19" s="557"/>
      <c r="G19" s="1237"/>
      <c r="H19" s="1238"/>
      <c r="I19" s="374">
        <f>SUM(I20:I25)</f>
        <v>0</v>
      </c>
      <c r="J19" s="374">
        <f t="shared" ref="J19:Q19" si="2">SUM(J20:J25)</f>
        <v>21600</v>
      </c>
      <c r="K19" s="374">
        <f t="shared" si="2"/>
        <v>31600</v>
      </c>
      <c r="L19" s="374">
        <f t="shared" si="2"/>
        <v>8500</v>
      </c>
      <c r="M19" s="374">
        <f t="shared" si="2"/>
        <v>0</v>
      </c>
      <c r="N19" s="374">
        <f t="shared" si="2"/>
        <v>0</v>
      </c>
      <c r="O19" s="374">
        <f t="shared" si="2"/>
        <v>0</v>
      </c>
      <c r="P19" s="374">
        <f t="shared" si="2"/>
        <v>0</v>
      </c>
      <c r="Q19" s="374">
        <f t="shared" si="2"/>
        <v>61700</v>
      </c>
    </row>
    <row r="20" spans="2:17" s="154" customFormat="1" ht="37.5" x14ac:dyDescent="0.2">
      <c r="B20" s="440"/>
      <c r="C20" s="322"/>
      <c r="D20" s="323">
        <v>1.1000000000000001</v>
      </c>
      <c r="E20" s="1335" t="s">
        <v>1593</v>
      </c>
      <c r="F20" s="1336">
        <v>6</v>
      </c>
      <c r="G20" s="1336" t="s">
        <v>97</v>
      </c>
      <c r="H20" s="1337" t="s">
        <v>797</v>
      </c>
      <c r="I20" s="1185"/>
      <c r="J20" s="1338">
        <v>7200</v>
      </c>
      <c r="K20" s="1338">
        <v>3300</v>
      </c>
      <c r="L20" s="1338">
        <v>2000</v>
      </c>
      <c r="M20" s="1185"/>
      <c r="N20" s="1185"/>
      <c r="O20" s="1185"/>
      <c r="P20" s="1185"/>
      <c r="Q20" s="1338">
        <f>SUM(I20:P20)</f>
        <v>12500</v>
      </c>
    </row>
    <row r="21" spans="2:17" s="154" customFormat="1" ht="42.75" customHeight="1" x14ac:dyDescent="0.2">
      <c r="B21" s="440"/>
      <c r="C21" s="312"/>
      <c r="D21" s="135">
        <v>1.2</v>
      </c>
      <c r="E21" s="1339" t="s">
        <v>1422</v>
      </c>
      <c r="F21" s="1340">
        <v>6</v>
      </c>
      <c r="G21" s="1340" t="s">
        <v>97</v>
      </c>
      <c r="H21" s="556" t="s">
        <v>1345</v>
      </c>
      <c r="I21" s="1168"/>
      <c r="J21" s="1341">
        <v>7200</v>
      </c>
      <c r="K21" s="1341">
        <v>3300</v>
      </c>
      <c r="L21" s="1341">
        <v>3000</v>
      </c>
      <c r="M21" s="1168"/>
      <c r="N21" s="1168"/>
      <c r="O21" s="1168"/>
      <c r="P21" s="1168"/>
      <c r="Q21" s="1341">
        <f t="shared" ref="Q21:Q25" si="3">SUM(I21:P21)</f>
        <v>13500</v>
      </c>
    </row>
    <row r="22" spans="2:17" s="154" customFormat="1" x14ac:dyDescent="0.2">
      <c r="B22" s="440"/>
      <c r="C22" s="312"/>
      <c r="D22" s="135">
        <v>1.3</v>
      </c>
      <c r="E22" s="1036" t="s">
        <v>1346</v>
      </c>
      <c r="F22" s="1342">
        <v>6</v>
      </c>
      <c r="G22" s="1340" t="s">
        <v>97</v>
      </c>
      <c r="H22" s="1343" t="s">
        <v>1347</v>
      </c>
      <c r="I22" s="1344"/>
      <c r="J22" s="1345"/>
      <c r="K22" s="1345">
        <v>21000</v>
      </c>
      <c r="L22" s="1345"/>
      <c r="M22" s="1344"/>
      <c r="N22" s="1344"/>
      <c r="O22" s="1344"/>
      <c r="P22" s="92"/>
      <c r="Q22" s="1341">
        <f t="shared" si="3"/>
        <v>21000</v>
      </c>
    </row>
    <row r="23" spans="2:17" s="154" customFormat="1" ht="21.75" customHeight="1" x14ac:dyDescent="0.2">
      <c r="B23" s="440"/>
      <c r="C23" s="312"/>
      <c r="D23" s="135">
        <v>1.4</v>
      </c>
      <c r="E23" s="1036" t="s">
        <v>1348</v>
      </c>
      <c r="F23" s="1342">
        <v>6</v>
      </c>
      <c r="G23" s="1340" t="s">
        <v>97</v>
      </c>
      <c r="H23" s="1343" t="s">
        <v>1347</v>
      </c>
      <c r="I23" s="1344"/>
      <c r="J23" s="1345">
        <v>3600</v>
      </c>
      <c r="K23" s="1345">
        <v>700</v>
      </c>
      <c r="L23" s="1345">
        <v>1500</v>
      </c>
      <c r="M23" s="1344"/>
      <c r="N23" s="1344"/>
      <c r="O23" s="1344"/>
      <c r="P23" s="1344"/>
      <c r="Q23" s="1341">
        <f t="shared" si="3"/>
        <v>5800</v>
      </c>
    </row>
    <row r="24" spans="2:17" s="154" customFormat="1" x14ac:dyDescent="0.2">
      <c r="B24" s="440"/>
      <c r="C24" s="312"/>
      <c r="D24" s="135">
        <v>1.5</v>
      </c>
      <c r="E24" s="1036" t="s">
        <v>1349</v>
      </c>
      <c r="F24" s="1342">
        <v>6</v>
      </c>
      <c r="G24" s="1340" t="s">
        <v>97</v>
      </c>
      <c r="H24" s="556" t="s">
        <v>614</v>
      </c>
      <c r="I24" s="1344"/>
      <c r="J24" s="1345"/>
      <c r="K24" s="1345"/>
      <c r="L24" s="1345">
        <v>2000</v>
      </c>
      <c r="M24" s="1344"/>
      <c r="N24" s="1344"/>
      <c r="O24" s="1344"/>
      <c r="P24" s="1344"/>
      <c r="Q24" s="1341">
        <f t="shared" si="3"/>
        <v>2000</v>
      </c>
    </row>
    <row r="25" spans="2:17" s="154" customFormat="1" ht="37.5" x14ac:dyDescent="0.2">
      <c r="B25" s="440"/>
      <c r="C25" s="267"/>
      <c r="D25" s="268">
        <v>1.6</v>
      </c>
      <c r="E25" s="1244" t="s">
        <v>1350</v>
      </c>
      <c r="F25" s="1249">
        <v>6</v>
      </c>
      <c r="G25" s="1125" t="s">
        <v>97</v>
      </c>
      <c r="H25" s="561" t="s">
        <v>1351</v>
      </c>
      <c r="I25" s="1252"/>
      <c r="J25" s="1252">
        <v>3600</v>
      </c>
      <c r="K25" s="341">
        <v>3300</v>
      </c>
      <c r="L25" s="341"/>
      <c r="M25" s="1252"/>
      <c r="N25" s="1252"/>
      <c r="O25" s="1252"/>
      <c r="P25" s="1252"/>
      <c r="Q25" s="1265">
        <f t="shared" si="3"/>
        <v>6900</v>
      </c>
    </row>
    <row r="26" spans="2:17" s="154" customFormat="1" x14ac:dyDescent="0.2">
      <c r="B26" s="440"/>
      <c r="C26" s="1234" t="s">
        <v>50</v>
      </c>
      <c r="D26" s="1235" t="s">
        <v>57</v>
      </c>
      <c r="E26" s="1245"/>
      <c r="F26" s="557"/>
      <c r="G26" s="1237"/>
      <c r="H26" s="1238"/>
      <c r="I26" s="374">
        <f>SUM(I27:I29)</f>
        <v>0</v>
      </c>
      <c r="J26" s="374">
        <f t="shared" ref="J26:Q26" si="4">SUM(J27:J29)</f>
        <v>45000</v>
      </c>
      <c r="K26" s="374">
        <f t="shared" si="4"/>
        <v>10900</v>
      </c>
      <c r="L26" s="374">
        <f t="shared" si="4"/>
        <v>9000</v>
      </c>
      <c r="M26" s="374">
        <f t="shared" si="4"/>
        <v>0</v>
      </c>
      <c r="N26" s="374">
        <f t="shared" si="4"/>
        <v>0</v>
      </c>
      <c r="O26" s="374">
        <f t="shared" si="4"/>
        <v>0</v>
      </c>
      <c r="P26" s="374">
        <f t="shared" si="4"/>
        <v>0</v>
      </c>
      <c r="Q26" s="374">
        <f t="shared" si="4"/>
        <v>64900</v>
      </c>
    </row>
    <row r="27" spans="2:17" s="154" customFormat="1" ht="37.5" x14ac:dyDescent="0.2">
      <c r="B27" s="440"/>
      <c r="C27" s="322"/>
      <c r="D27" s="323">
        <v>2.1</v>
      </c>
      <c r="E27" s="1346" t="s">
        <v>1352</v>
      </c>
      <c r="F27" s="1347">
        <v>1</v>
      </c>
      <c r="G27" s="1336" t="s">
        <v>97</v>
      </c>
      <c r="H27" s="1348" t="s">
        <v>1353</v>
      </c>
      <c r="I27" s="1298"/>
      <c r="J27" s="1298">
        <v>14400</v>
      </c>
      <c r="K27" s="1298">
        <v>6400</v>
      </c>
      <c r="L27" s="1298">
        <v>5000</v>
      </c>
      <c r="M27" s="1298"/>
      <c r="N27" s="1298"/>
      <c r="O27" s="1298"/>
      <c r="P27" s="1298"/>
      <c r="Q27" s="1298">
        <f>SUM(I27:P27)</f>
        <v>25800</v>
      </c>
    </row>
    <row r="28" spans="2:17" s="154" customFormat="1" ht="36.75" customHeight="1" x14ac:dyDescent="0.2">
      <c r="B28" s="440"/>
      <c r="C28" s="312"/>
      <c r="D28" s="135">
        <v>2.2000000000000002</v>
      </c>
      <c r="E28" s="1036" t="s">
        <v>1354</v>
      </c>
      <c r="F28" s="1342">
        <v>1</v>
      </c>
      <c r="G28" s="1340" t="s">
        <v>97</v>
      </c>
      <c r="H28" s="1343" t="s">
        <v>1353</v>
      </c>
      <c r="I28" s="1344"/>
      <c r="J28" s="1344">
        <v>28800</v>
      </c>
      <c r="K28" s="1344">
        <v>1200</v>
      </c>
      <c r="L28" s="1344"/>
      <c r="M28" s="1344"/>
      <c r="N28" s="1344"/>
      <c r="O28" s="1344"/>
      <c r="P28" s="1344"/>
      <c r="Q28" s="1344">
        <f t="shared" ref="Q28" si="5">SUM(I28:P28)</f>
        <v>30000</v>
      </c>
    </row>
    <row r="29" spans="2:17" s="154" customFormat="1" x14ac:dyDescent="0.2">
      <c r="B29" s="440"/>
      <c r="C29" s="267"/>
      <c r="D29" s="268">
        <v>2.2999999999999998</v>
      </c>
      <c r="E29" s="1038" t="s">
        <v>1355</v>
      </c>
      <c r="F29" s="1249">
        <v>1</v>
      </c>
      <c r="G29" s="1125" t="s">
        <v>97</v>
      </c>
      <c r="H29" s="1250" t="s">
        <v>1594</v>
      </c>
      <c r="I29" s="1252"/>
      <c r="J29" s="1252">
        <v>1800</v>
      </c>
      <c r="K29" s="1252">
        <v>3300</v>
      </c>
      <c r="L29" s="1252">
        <v>4000</v>
      </c>
      <c r="M29" s="1252"/>
      <c r="N29" s="1252"/>
      <c r="O29" s="1252"/>
      <c r="P29" s="1252"/>
      <c r="Q29" s="1252">
        <f>SUM(I29:P29)</f>
        <v>9100</v>
      </c>
    </row>
    <row r="30" spans="2:17" s="154" customFormat="1" x14ac:dyDescent="0.2">
      <c r="B30" s="440"/>
      <c r="C30" s="1234" t="s">
        <v>51</v>
      </c>
      <c r="D30" s="1246" t="s">
        <v>174</v>
      </c>
      <c r="E30" s="1245"/>
      <c r="F30" s="557"/>
      <c r="G30" s="1237"/>
      <c r="H30" s="1238"/>
      <c r="I30" s="374">
        <f>SUM(I31:I32)</f>
        <v>0</v>
      </c>
      <c r="J30" s="374">
        <f t="shared" ref="J30:Q30" si="6">SUM(J31:J32)</f>
        <v>3600</v>
      </c>
      <c r="K30" s="374">
        <f t="shared" si="6"/>
        <v>3300</v>
      </c>
      <c r="L30" s="374">
        <f t="shared" si="6"/>
        <v>12000</v>
      </c>
      <c r="M30" s="374">
        <f t="shared" si="6"/>
        <v>0</v>
      </c>
      <c r="N30" s="374">
        <f t="shared" si="6"/>
        <v>0</v>
      </c>
      <c r="O30" s="374">
        <f t="shared" si="6"/>
        <v>0</v>
      </c>
      <c r="P30" s="374">
        <f t="shared" si="6"/>
        <v>0</v>
      </c>
      <c r="Q30" s="374">
        <f t="shared" si="6"/>
        <v>18900</v>
      </c>
    </row>
    <row r="31" spans="2:17" s="371" customFormat="1" ht="21.75" customHeight="1" x14ac:dyDescent="0.2">
      <c r="B31" s="1247"/>
      <c r="C31" s="1349"/>
      <c r="D31" s="323">
        <v>3.1</v>
      </c>
      <c r="E31" s="1350" t="s">
        <v>1357</v>
      </c>
      <c r="F31" s="1347">
        <v>4</v>
      </c>
      <c r="G31" s="1336" t="s">
        <v>97</v>
      </c>
      <c r="H31" s="1337" t="s">
        <v>797</v>
      </c>
      <c r="I31" s="1298"/>
      <c r="J31" s="1351">
        <v>3600</v>
      </c>
      <c r="K31" s="1351">
        <v>3300</v>
      </c>
      <c r="L31" s="1351">
        <v>2000</v>
      </c>
      <c r="M31" s="1298"/>
      <c r="N31" s="1298"/>
      <c r="O31" s="1298"/>
      <c r="P31" s="1298"/>
      <c r="Q31" s="1351">
        <f>SUM(I31:P31)</f>
        <v>8900</v>
      </c>
    </row>
    <row r="32" spans="2:17" s="154" customFormat="1" ht="30" customHeight="1" x14ac:dyDescent="0.2">
      <c r="B32" s="1120"/>
      <c r="C32" s="1248"/>
      <c r="D32" s="268">
        <v>3.2</v>
      </c>
      <c r="E32" s="1038" t="s">
        <v>1358</v>
      </c>
      <c r="F32" s="1249">
        <v>4</v>
      </c>
      <c r="G32" s="1125" t="s">
        <v>97</v>
      </c>
      <c r="H32" s="1250" t="s">
        <v>1594</v>
      </c>
      <c r="I32" s="1251"/>
      <c r="J32" s="1252"/>
      <c r="K32" s="1252"/>
      <c r="L32" s="1252">
        <v>10000</v>
      </c>
      <c r="M32" s="1252"/>
      <c r="N32" s="1252"/>
      <c r="O32" s="1252"/>
      <c r="P32" s="1252"/>
      <c r="Q32" s="1252">
        <f>SUM(I32:P32)</f>
        <v>10000</v>
      </c>
    </row>
    <row r="33" spans="2:17" s="154" customFormat="1" x14ac:dyDescent="0.2">
      <c r="B33" s="440"/>
      <c r="C33" s="1253" t="s">
        <v>52</v>
      </c>
      <c r="D33" s="1254" t="s">
        <v>6</v>
      </c>
      <c r="E33" s="1255"/>
      <c r="F33" s="1256"/>
      <c r="G33" s="1257"/>
      <c r="H33" s="1258"/>
      <c r="I33" s="1259">
        <v>0</v>
      </c>
      <c r="J33" s="1259">
        <v>0</v>
      </c>
      <c r="K33" s="1259">
        <v>0</v>
      </c>
      <c r="L33" s="1259">
        <v>0</v>
      </c>
      <c r="M33" s="1259">
        <v>0</v>
      </c>
      <c r="N33" s="1259">
        <v>0</v>
      </c>
      <c r="O33" s="1259">
        <v>0</v>
      </c>
      <c r="P33" s="1259">
        <v>0</v>
      </c>
      <c r="Q33" s="1259">
        <v>0</v>
      </c>
    </row>
    <row r="34" spans="2:17" s="154" customFormat="1" x14ac:dyDescent="0.2">
      <c r="B34" s="440"/>
      <c r="C34" s="1253" t="s">
        <v>53</v>
      </c>
      <c r="D34" s="1254" t="s">
        <v>7</v>
      </c>
      <c r="E34" s="1255"/>
      <c r="F34" s="557"/>
      <c r="G34" s="1237"/>
      <c r="H34" s="1260"/>
      <c r="I34" s="374">
        <f>SUM(I35:I36)</f>
        <v>0</v>
      </c>
      <c r="J34" s="374">
        <f t="shared" ref="J34:Q34" si="7">SUM(J35:J36)</f>
        <v>0</v>
      </c>
      <c r="K34" s="374">
        <f t="shared" si="7"/>
        <v>8555</v>
      </c>
      <c r="L34" s="374">
        <f t="shared" si="7"/>
        <v>12500</v>
      </c>
      <c r="M34" s="374">
        <f t="shared" si="7"/>
        <v>0</v>
      </c>
      <c r="N34" s="374">
        <f t="shared" si="7"/>
        <v>0</v>
      </c>
      <c r="O34" s="374">
        <f t="shared" si="7"/>
        <v>0</v>
      </c>
      <c r="P34" s="374">
        <f t="shared" si="7"/>
        <v>0</v>
      </c>
      <c r="Q34" s="374">
        <f t="shared" si="7"/>
        <v>21055</v>
      </c>
    </row>
    <row r="35" spans="2:17" s="154" customFormat="1" ht="37.5" x14ac:dyDescent="0.2">
      <c r="B35" s="440"/>
      <c r="C35" s="322"/>
      <c r="D35" s="323">
        <v>5.0999999999999996</v>
      </c>
      <c r="E35" s="1355" t="s">
        <v>1359</v>
      </c>
      <c r="F35" s="1347">
        <v>1</v>
      </c>
      <c r="G35" s="1336" t="s">
        <v>97</v>
      </c>
      <c r="H35" s="1348" t="s">
        <v>1353</v>
      </c>
      <c r="I35" s="1298"/>
      <c r="J35" s="1298"/>
      <c r="K35" s="1298">
        <v>5055</v>
      </c>
      <c r="L35" s="1298">
        <v>10500</v>
      </c>
      <c r="M35" s="1298"/>
      <c r="N35" s="1298"/>
      <c r="O35" s="1298"/>
      <c r="P35" s="1298"/>
      <c r="Q35" s="1298">
        <f>SUM(I35:P35)</f>
        <v>15555</v>
      </c>
    </row>
    <row r="36" spans="2:17" s="1261" customFormat="1" ht="37.5" x14ac:dyDescent="0.2">
      <c r="B36" s="1247"/>
      <c r="C36" s="275"/>
      <c r="D36" s="268">
        <v>5.2</v>
      </c>
      <c r="E36" s="1352" t="s">
        <v>1360</v>
      </c>
      <c r="F36" s="1353">
        <v>1</v>
      </c>
      <c r="G36" s="1096" t="s">
        <v>97</v>
      </c>
      <c r="H36" s="1354" t="s">
        <v>1353</v>
      </c>
      <c r="I36" s="1251"/>
      <c r="J36" s="1251"/>
      <c r="K36" s="1251">
        <v>3500</v>
      </c>
      <c r="L36" s="1251">
        <v>2000</v>
      </c>
      <c r="M36" s="1251"/>
      <c r="N36" s="1251"/>
      <c r="O36" s="1251"/>
      <c r="P36" s="1251"/>
      <c r="Q36" s="1251">
        <f>SUM(I36:P36)</f>
        <v>5500</v>
      </c>
    </row>
    <row r="37" spans="2:17" s="154" customFormat="1" x14ac:dyDescent="0.2">
      <c r="B37" s="440"/>
      <c r="C37" s="1234" t="s">
        <v>54</v>
      </c>
      <c r="D37" s="1246" t="s">
        <v>70</v>
      </c>
      <c r="E37" s="1245"/>
      <c r="F37" s="557"/>
      <c r="G37" s="1237"/>
      <c r="H37" s="1262"/>
      <c r="I37" s="374">
        <f>SUM(I38:I43)</f>
        <v>0</v>
      </c>
      <c r="J37" s="374">
        <f>SUM(J38:J43)</f>
        <v>11400</v>
      </c>
      <c r="K37" s="374">
        <f>SUM(K38:K43)</f>
        <v>44500</v>
      </c>
      <c r="L37" s="374">
        <f>SUM(L38:L43)</f>
        <v>17000</v>
      </c>
      <c r="M37" s="374">
        <f t="shared" ref="M37" si="8">SUM(M38:M43)</f>
        <v>0</v>
      </c>
      <c r="N37" s="374">
        <f>SUM(N38:N43)</f>
        <v>0</v>
      </c>
      <c r="O37" s="374">
        <f>SUM(O38:O43)</f>
        <v>0</v>
      </c>
      <c r="P37" s="374">
        <f>SUM(P38:P43)</f>
        <v>0</v>
      </c>
      <c r="Q37" s="374">
        <f>SUM(Q38:Q43)</f>
        <v>72900</v>
      </c>
    </row>
    <row r="38" spans="2:17" s="154" customFormat="1" ht="21.75" customHeight="1" x14ac:dyDescent="0.2">
      <c r="B38" s="440"/>
      <c r="C38" s="322"/>
      <c r="D38" s="323">
        <v>6.1</v>
      </c>
      <c r="E38" s="1356" t="s">
        <v>1361</v>
      </c>
      <c r="F38" s="1357" t="s">
        <v>69</v>
      </c>
      <c r="G38" s="1336" t="s">
        <v>97</v>
      </c>
      <c r="H38" s="1358" t="s">
        <v>1362</v>
      </c>
      <c r="I38" s="1298"/>
      <c r="J38" s="1185">
        <v>600</v>
      </c>
      <c r="K38" s="1185">
        <v>14700</v>
      </c>
      <c r="L38" s="1185">
        <v>2000</v>
      </c>
      <c r="M38" s="1298"/>
      <c r="N38" s="1298"/>
      <c r="O38" s="1298"/>
      <c r="P38" s="1298"/>
      <c r="Q38" s="1298">
        <f>SUM(I38:P38)</f>
        <v>17300</v>
      </c>
    </row>
    <row r="39" spans="2:17" s="154" customFormat="1" ht="37.5" x14ac:dyDescent="0.2">
      <c r="B39" s="440"/>
      <c r="C39" s="312"/>
      <c r="D39" s="135">
        <v>6.2</v>
      </c>
      <c r="E39" s="1359" t="s">
        <v>1363</v>
      </c>
      <c r="F39" s="1360" t="s">
        <v>69</v>
      </c>
      <c r="G39" s="1340" t="s">
        <v>97</v>
      </c>
      <c r="H39" s="1361" t="s">
        <v>1364</v>
      </c>
      <c r="I39" s="1344"/>
      <c r="J39" s="1344">
        <v>10800</v>
      </c>
      <c r="K39" s="1344">
        <v>2800</v>
      </c>
      <c r="L39" s="1344">
        <v>1000</v>
      </c>
      <c r="M39" s="1344"/>
      <c r="N39" s="1344"/>
      <c r="O39" s="1344"/>
      <c r="P39" s="1344"/>
      <c r="Q39" s="1344">
        <f t="shared" ref="Q39:Q43" si="9">SUM(I39:P39)</f>
        <v>14600</v>
      </c>
    </row>
    <row r="40" spans="2:17" s="154" customFormat="1" x14ac:dyDescent="0.2">
      <c r="B40" s="440"/>
      <c r="C40" s="312"/>
      <c r="D40" s="135">
        <v>6.3</v>
      </c>
      <c r="E40" s="1359" t="s">
        <v>1365</v>
      </c>
      <c r="F40" s="1360" t="s">
        <v>69</v>
      </c>
      <c r="G40" s="1340" t="s">
        <v>97</v>
      </c>
      <c r="H40" s="1361" t="s">
        <v>1366</v>
      </c>
      <c r="I40" s="1344"/>
      <c r="J40" s="1344"/>
      <c r="K40" s="1344">
        <v>15000</v>
      </c>
      <c r="L40" s="1344">
        <v>11000</v>
      </c>
      <c r="M40" s="1344"/>
      <c r="N40" s="1344"/>
      <c r="O40" s="1344"/>
      <c r="P40" s="1344"/>
      <c r="Q40" s="1344">
        <f t="shared" si="9"/>
        <v>26000</v>
      </c>
    </row>
    <row r="41" spans="2:17" s="154" customFormat="1" ht="37.5" x14ac:dyDescent="0.2">
      <c r="B41" s="440"/>
      <c r="C41" s="312"/>
      <c r="D41" s="135">
        <v>6.4</v>
      </c>
      <c r="E41" s="1359" t="s">
        <v>1367</v>
      </c>
      <c r="F41" s="1360" t="s">
        <v>69</v>
      </c>
      <c r="G41" s="1340" t="s">
        <v>97</v>
      </c>
      <c r="H41" s="1361" t="s">
        <v>1368</v>
      </c>
      <c r="I41" s="1344"/>
      <c r="J41" s="1344"/>
      <c r="K41" s="1344">
        <v>2000</v>
      </c>
      <c r="L41" s="1362" t="s">
        <v>1369</v>
      </c>
      <c r="M41" s="1344"/>
      <c r="N41" s="1344"/>
      <c r="O41" s="1344"/>
      <c r="P41" s="1344"/>
      <c r="Q41" s="1344">
        <f t="shared" si="9"/>
        <v>2000</v>
      </c>
    </row>
    <row r="42" spans="2:17" s="154" customFormat="1" ht="37.5" x14ac:dyDescent="0.2">
      <c r="B42" s="440"/>
      <c r="C42" s="312"/>
      <c r="D42" s="135">
        <v>6.5</v>
      </c>
      <c r="E42" s="1359" t="s">
        <v>1370</v>
      </c>
      <c r="F42" s="1360" t="s">
        <v>69</v>
      </c>
      <c r="G42" s="1340" t="s">
        <v>97</v>
      </c>
      <c r="H42" s="1361" t="s">
        <v>1371</v>
      </c>
      <c r="I42" s="1344"/>
      <c r="J42" s="1344"/>
      <c r="K42" s="1344">
        <v>10000</v>
      </c>
      <c r="L42" s="1362" t="s">
        <v>1372</v>
      </c>
      <c r="M42" s="1344"/>
      <c r="N42" s="1344"/>
      <c r="O42" s="1344"/>
      <c r="P42" s="1344"/>
      <c r="Q42" s="1344">
        <f t="shared" si="9"/>
        <v>10000</v>
      </c>
    </row>
    <row r="43" spans="2:17" s="154" customFormat="1" ht="42" customHeight="1" x14ac:dyDescent="0.2">
      <c r="B43" s="440"/>
      <c r="C43" s="267"/>
      <c r="D43" s="268">
        <v>6.6</v>
      </c>
      <c r="E43" s="1038" t="s">
        <v>1595</v>
      </c>
      <c r="F43" s="1264" t="s">
        <v>69</v>
      </c>
      <c r="G43" s="1125" t="s">
        <v>97</v>
      </c>
      <c r="H43" s="1250" t="s">
        <v>1345</v>
      </c>
      <c r="I43" s="1273"/>
      <c r="J43" s="1251"/>
      <c r="K43" s="1251"/>
      <c r="L43" s="1251">
        <v>3000</v>
      </c>
      <c r="M43" s="1251"/>
      <c r="N43" s="1251"/>
      <c r="O43" s="1251"/>
      <c r="P43" s="1251"/>
      <c r="Q43" s="1252">
        <f t="shared" si="9"/>
        <v>3000</v>
      </c>
    </row>
    <row r="44" spans="2:17" s="154" customFormat="1" x14ac:dyDescent="0.2">
      <c r="B44" s="440"/>
      <c r="C44" s="1253" t="s">
        <v>55</v>
      </c>
      <c r="D44" s="1254" t="s">
        <v>165</v>
      </c>
      <c r="E44" s="1255"/>
      <c r="F44" s="1256"/>
      <c r="G44" s="1257"/>
      <c r="H44" s="1258"/>
      <c r="I44" s="1259"/>
      <c r="J44" s="1259">
        <f>SUM(J45:J48)</f>
        <v>30600</v>
      </c>
      <c r="K44" s="1259">
        <f t="shared" ref="K44:Q44" si="10">SUM(K45:K48)</f>
        <v>8300</v>
      </c>
      <c r="L44" s="1259">
        <f t="shared" si="10"/>
        <v>7000</v>
      </c>
      <c r="M44" s="1259">
        <f t="shared" si="10"/>
        <v>0</v>
      </c>
      <c r="N44" s="1259">
        <f t="shared" si="10"/>
        <v>0</v>
      </c>
      <c r="O44" s="1259">
        <f t="shared" si="10"/>
        <v>0</v>
      </c>
      <c r="P44" s="1259">
        <f t="shared" si="10"/>
        <v>0</v>
      </c>
      <c r="Q44" s="1259">
        <f t="shared" si="10"/>
        <v>45900</v>
      </c>
    </row>
    <row r="45" spans="2:17" s="758" customFormat="1" x14ac:dyDescent="0.2">
      <c r="B45" s="1106"/>
      <c r="C45" s="1178"/>
      <c r="D45" s="1179">
        <v>7.1</v>
      </c>
      <c r="E45" s="1355" t="s">
        <v>1374</v>
      </c>
      <c r="F45" s="1336">
        <v>1</v>
      </c>
      <c r="G45" s="1336" t="s">
        <v>97</v>
      </c>
      <c r="H45" s="1337" t="s">
        <v>797</v>
      </c>
      <c r="I45" s="1338"/>
      <c r="J45" s="1338">
        <v>3600</v>
      </c>
      <c r="K45" s="1338">
        <v>3300</v>
      </c>
      <c r="L45" s="1338"/>
      <c r="M45" s="1338"/>
      <c r="N45" s="1338"/>
      <c r="O45" s="1338"/>
      <c r="P45" s="1338"/>
      <c r="Q45" s="1338">
        <f>SUM(I45:P45)</f>
        <v>6900</v>
      </c>
    </row>
    <row r="46" spans="2:17" s="154" customFormat="1" x14ac:dyDescent="0.2">
      <c r="B46" s="440"/>
      <c r="C46" s="312"/>
      <c r="D46" s="135">
        <v>7.2</v>
      </c>
      <c r="E46" s="1359" t="s">
        <v>1375</v>
      </c>
      <c r="F46" s="1360"/>
      <c r="G46" s="1340" t="s">
        <v>97</v>
      </c>
      <c r="H46" s="1361" t="s">
        <v>1376</v>
      </c>
      <c r="I46" s="1344"/>
      <c r="J46" s="1344"/>
      <c r="K46" s="1344">
        <v>5000</v>
      </c>
      <c r="L46" s="1344">
        <v>3000</v>
      </c>
      <c r="M46" s="1344"/>
      <c r="N46" s="1344"/>
      <c r="O46" s="1344"/>
      <c r="P46" s="1344"/>
      <c r="Q46" s="1341">
        <f>SUM(I46:P46)</f>
        <v>8000</v>
      </c>
    </row>
    <row r="47" spans="2:17" s="154" customFormat="1" ht="37.5" x14ac:dyDescent="0.2">
      <c r="B47" s="440"/>
      <c r="C47" s="312"/>
      <c r="D47" s="481">
        <v>7.3</v>
      </c>
      <c r="E47" s="1036" t="s">
        <v>1377</v>
      </c>
      <c r="F47" s="1342">
        <v>1</v>
      </c>
      <c r="G47" s="1340" t="s">
        <v>97</v>
      </c>
      <c r="H47" s="1343" t="s">
        <v>1345</v>
      </c>
      <c r="I47" s="1345"/>
      <c r="J47" s="1345">
        <v>21600</v>
      </c>
      <c r="K47" s="1345"/>
      <c r="L47" s="1345">
        <v>3000</v>
      </c>
      <c r="M47" s="1345"/>
      <c r="N47" s="1345"/>
      <c r="O47" s="1345"/>
      <c r="P47" s="1345"/>
      <c r="Q47" s="1341">
        <f>SUM(I47:P47)</f>
        <v>24600</v>
      </c>
    </row>
    <row r="48" spans="2:17" s="154" customFormat="1" x14ac:dyDescent="0.2">
      <c r="B48" s="440"/>
      <c r="C48" s="267"/>
      <c r="D48" s="268">
        <v>7.4</v>
      </c>
      <c r="E48" s="1038" t="s">
        <v>1378</v>
      </c>
      <c r="F48" s="1249">
        <v>1</v>
      </c>
      <c r="G48" s="1125" t="s">
        <v>97</v>
      </c>
      <c r="H48" s="561" t="s">
        <v>1379</v>
      </c>
      <c r="I48" s="1251"/>
      <c r="J48" s="1251">
        <v>5400</v>
      </c>
      <c r="K48" s="1251">
        <v>0</v>
      </c>
      <c r="L48" s="1251">
        <v>1000</v>
      </c>
      <c r="M48" s="1251"/>
      <c r="N48" s="1251"/>
      <c r="O48" s="1251"/>
      <c r="P48" s="1251"/>
      <c r="Q48" s="1265">
        <f>SUM(I48:P48)</f>
        <v>6400</v>
      </c>
    </row>
    <row r="49" spans="1:17" s="154" customFormat="1" x14ac:dyDescent="0.2">
      <c r="B49" s="440"/>
      <c r="C49" s="1234" t="s">
        <v>56</v>
      </c>
      <c r="D49" s="1246" t="s">
        <v>95</v>
      </c>
      <c r="E49" s="1245"/>
      <c r="F49" s="557"/>
      <c r="G49" s="1237"/>
      <c r="H49" s="1238"/>
      <c r="I49" s="374">
        <f>SUM(I50:I65)</f>
        <v>0</v>
      </c>
      <c r="J49" s="374">
        <f t="shared" ref="J49:Q49" si="11">SUM(J50:J65)</f>
        <v>484525</v>
      </c>
      <c r="K49" s="374">
        <f t="shared" si="11"/>
        <v>139734</v>
      </c>
      <c r="L49" s="374">
        <f t="shared" si="11"/>
        <v>48300</v>
      </c>
      <c r="M49" s="374">
        <f t="shared" si="11"/>
        <v>0</v>
      </c>
      <c r="N49" s="374">
        <f t="shared" si="11"/>
        <v>0</v>
      </c>
      <c r="O49" s="374">
        <f t="shared" si="11"/>
        <v>0</v>
      </c>
      <c r="P49" s="374">
        <f t="shared" si="11"/>
        <v>0</v>
      </c>
      <c r="Q49" s="374">
        <f t="shared" si="11"/>
        <v>672559</v>
      </c>
    </row>
    <row r="50" spans="1:17" s="1266" customFormat="1" ht="37.5" x14ac:dyDescent="0.2">
      <c r="B50" s="575"/>
      <c r="C50" s="1267"/>
      <c r="D50" s="1190">
        <v>8.1</v>
      </c>
      <c r="E50" s="1268" t="s">
        <v>2007</v>
      </c>
      <c r="F50" s="1269"/>
      <c r="G50" s="1269"/>
      <c r="H50" s="1270"/>
      <c r="I50" s="1271"/>
      <c r="J50" s="1271"/>
      <c r="K50" s="1271"/>
      <c r="L50" s="1271"/>
      <c r="M50" s="1271"/>
      <c r="N50" s="1271"/>
      <c r="O50" s="1271"/>
      <c r="P50" s="1271"/>
      <c r="Q50" s="1271"/>
    </row>
    <row r="51" spans="1:17" s="154" customFormat="1" ht="37.5" x14ac:dyDescent="0.2">
      <c r="B51" s="440"/>
      <c r="C51" s="322"/>
      <c r="D51" s="323"/>
      <c r="E51" s="1356" t="s">
        <v>1380</v>
      </c>
      <c r="F51" s="1347">
        <v>1</v>
      </c>
      <c r="G51" s="1336" t="s">
        <v>97</v>
      </c>
      <c r="H51" s="1337" t="s">
        <v>580</v>
      </c>
      <c r="I51" s="1351"/>
      <c r="J51" s="1351">
        <v>38000</v>
      </c>
      <c r="K51" s="1351">
        <v>45000</v>
      </c>
      <c r="L51" s="1351">
        <v>5000</v>
      </c>
      <c r="M51" s="1351"/>
      <c r="N51" s="1351"/>
      <c r="O51" s="1351"/>
      <c r="P51" s="1351"/>
      <c r="Q51" s="1298">
        <f>SUM(I51:P51)</f>
        <v>88000</v>
      </c>
    </row>
    <row r="52" spans="1:17" s="154" customFormat="1" ht="37.5" x14ac:dyDescent="0.2">
      <c r="B52" s="440"/>
      <c r="C52" s="267"/>
      <c r="D52" s="268"/>
      <c r="E52" s="1263" t="s">
        <v>1381</v>
      </c>
      <c r="F52" s="1249">
        <v>1</v>
      </c>
      <c r="G52" s="1125" t="s">
        <v>97</v>
      </c>
      <c r="H52" s="561" t="s">
        <v>1382</v>
      </c>
      <c r="I52" s="1251"/>
      <c r="J52" s="1251">
        <v>3600</v>
      </c>
      <c r="K52" s="1251"/>
      <c r="L52" s="1251">
        <v>1500</v>
      </c>
      <c r="M52" s="1251"/>
      <c r="N52" s="1251"/>
      <c r="O52" s="1251"/>
      <c r="P52" s="1251"/>
      <c r="Q52" s="1252">
        <f>SUM(I52:P52)</f>
        <v>5100</v>
      </c>
    </row>
    <row r="53" spans="1:17" s="154" customFormat="1" ht="18.75" customHeight="1" x14ac:dyDescent="0.2">
      <c r="B53" s="440"/>
      <c r="C53" s="1267"/>
      <c r="D53" s="1200">
        <v>8.1999999999999993</v>
      </c>
      <c r="E53" s="1272" t="s">
        <v>1599</v>
      </c>
      <c r="F53" s="1269"/>
      <c r="G53" s="1269"/>
      <c r="H53" s="1270"/>
      <c r="I53" s="1271"/>
      <c r="J53" s="1271"/>
      <c r="K53" s="1271"/>
      <c r="L53" s="1271"/>
      <c r="M53" s="1271"/>
      <c r="N53" s="1271"/>
      <c r="O53" s="1271"/>
      <c r="P53" s="1271"/>
      <c r="Q53" s="1271"/>
    </row>
    <row r="54" spans="1:17" s="154" customFormat="1" x14ac:dyDescent="0.2">
      <c r="B54" s="440"/>
      <c r="C54" s="322"/>
      <c r="D54" s="323"/>
      <c r="E54" s="372" t="s">
        <v>1384</v>
      </c>
      <c r="F54" s="1347">
        <v>1</v>
      </c>
      <c r="G54" s="1336" t="s">
        <v>97</v>
      </c>
      <c r="H54" s="1348" t="s">
        <v>1594</v>
      </c>
      <c r="I54" s="1351"/>
      <c r="J54" s="1351">
        <v>33500</v>
      </c>
      <c r="K54" s="1351">
        <v>2240</v>
      </c>
      <c r="L54" s="1351">
        <v>3800</v>
      </c>
      <c r="M54" s="1351"/>
      <c r="N54" s="1351"/>
      <c r="O54" s="1351"/>
      <c r="P54" s="1351"/>
      <c r="Q54" s="1298">
        <f t="shared" ref="Q54:Q59" si="12">SUM(I54:P54)</f>
        <v>39540</v>
      </c>
    </row>
    <row r="55" spans="1:17" s="154" customFormat="1" x14ac:dyDescent="0.2">
      <c r="B55" s="440"/>
      <c r="C55" s="312"/>
      <c r="D55" s="135"/>
      <c r="E55" s="411" t="s">
        <v>1385</v>
      </c>
      <c r="F55" s="1342">
        <v>1</v>
      </c>
      <c r="G55" s="1340" t="s">
        <v>97</v>
      </c>
      <c r="H55" s="1343" t="s">
        <v>1594</v>
      </c>
      <c r="I55" s="1363"/>
      <c r="J55" s="1345">
        <v>28950</v>
      </c>
      <c r="K55" s="1345">
        <v>2800</v>
      </c>
      <c r="L55" s="1345">
        <v>3800</v>
      </c>
      <c r="M55" s="1345"/>
      <c r="N55" s="1345"/>
      <c r="O55" s="1345"/>
      <c r="P55" s="1345"/>
      <c r="Q55" s="1344">
        <f t="shared" si="12"/>
        <v>35550</v>
      </c>
    </row>
    <row r="56" spans="1:17" s="154" customFormat="1" ht="37.5" x14ac:dyDescent="0.2">
      <c r="B56" s="440"/>
      <c r="C56" s="312"/>
      <c r="D56" s="135"/>
      <c r="E56" s="411" t="s">
        <v>1386</v>
      </c>
      <c r="F56" s="1342">
        <v>1</v>
      </c>
      <c r="G56" s="1340" t="s">
        <v>97</v>
      </c>
      <c r="H56" s="1343" t="s">
        <v>1594</v>
      </c>
      <c r="I56" s="1363"/>
      <c r="J56" s="1345">
        <v>17500</v>
      </c>
      <c r="K56" s="1345">
        <v>4405</v>
      </c>
      <c r="L56" s="1345">
        <v>3800</v>
      </c>
      <c r="M56" s="1345"/>
      <c r="N56" s="1345"/>
      <c r="O56" s="1345"/>
      <c r="P56" s="1345"/>
      <c r="Q56" s="1344">
        <f t="shared" si="12"/>
        <v>25705</v>
      </c>
    </row>
    <row r="57" spans="1:17" s="154" customFormat="1" x14ac:dyDescent="0.2">
      <c r="B57" s="1120"/>
      <c r="C57" s="267"/>
      <c r="D57" s="268"/>
      <c r="E57" s="373" t="s">
        <v>1596</v>
      </c>
      <c r="F57" s="1249">
        <v>1</v>
      </c>
      <c r="G57" s="1125" t="s">
        <v>97</v>
      </c>
      <c r="H57" s="1250" t="s">
        <v>1594</v>
      </c>
      <c r="I57" s="1273"/>
      <c r="J57" s="1251">
        <v>59100</v>
      </c>
      <c r="K57" s="1251">
        <v>4480</v>
      </c>
      <c r="L57" s="1251">
        <v>3800</v>
      </c>
      <c r="M57" s="1251"/>
      <c r="N57" s="1251"/>
      <c r="O57" s="1251"/>
      <c r="P57" s="1251"/>
      <c r="Q57" s="1251">
        <f t="shared" si="12"/>
        <v>67380</v>
      </c>
    </row>
    <row r="58" spans="1:17" s="154" customFormat="1" x14ac:dyDescent="0.2">
      <c r="B58" s="440"/>
      <c r="C58" s="312"/>
      <c r="D58" s="135"/>
      <c r="E58" s="411" t="s">
        <v>1388</v>
      </c>
      <c r="F58" s="1342">
        <v>1</v>
      </c>
      <c r="G58" s="1340" t="s">
        <v>97</v>
      </c>
      <c r="H58" s="1343" t="s">
        <v>1594</v>
      </c>
      <c r="I58" s="1363"/>
      <c r="J58" s="1345">
        <v>59100</v>
      </c>
      <c r="K58" s="1345"/>
      <c r="L58" s="1345">
        <v>3800</v>
      </c>
      <c r="M58" s="1345"/>
      <c r="N58" s="1345"/>
      <c r="O58" s="1345"/>
      <c r="P58" s="1345"/>
      <c r="Q58" s="1345">
        <f t="shared" si="12"/>
        <v>62900</v>
      </c>
    </row>
    <row r="59" spans="1:17" s="154" customFormat="1" x14ac:dyDescent="0.2">
      <c r="B59" s="440"/>
      <c r="C59" s="267"/>
      <c r="D59" s="268"/>
      <c r="E59" s="373" t="s">
        <v>1597</v>
      </c>
      <c r="F59" s="1249">
        <v>1</v>
      </c>
      <c r="G59" s="1125" t="s">
        <v>97</v>
      </c>
      <c r="H59" s="1250" t="s">
        <v>1594</v>
      </c>
      <c r="I59" s="1273"/>
      <c r="J59" s="1251">
        <v>40600</v>
      </c>
      <c r="K59" s="1251">
        <v>16320</v>
      </c>
      <c r="L59" s="1251">
        <v>3800</v>
      </c>
      <c r="M59" s="1251"/>
      <c r="N59" s="1251"/>
      <c r="O59" s="1251"/>
      <c r="P59" s="1251"/>
      <c r="Q59" s="1251">
        <f t="shared" si="12"/>
        <v>60720</v>
      </c>
    </row>
    <row r="60" spans="1:17" s="154" customFormat="1" x14ac:dyDescent="0.2">
      <c r="B60" s="440"/>
      <c r="C60" s="1267"/>
      <c r="D60" s="1190">
        <v>8.3000000000000007</v>
      </c>
      <c r="E60" s="1274" t="s">
        <v>1598</v>
      </c>
      <c r="F60" s="1269"/>
      <c r="G60" s="1269"/>
      <c r="H60" s="1270"/>
      <c r="I60" s="1271"/>
      <c r="J60" s="1271"/>
      <c r="K60" s="1271"/>
      <c r="L60" s="1271"/>
      <c r="M60" s="1271"/>
      <c r="N60" s="1271"/>
      <c r="O60" s="1271"/>
      <c r="P60" s="1271"/>
      <c r="Q60" s="1271"/>
    </row>
    <row r="61" spans="1:17" s="154" customFormat="1" ht="37.5" x14ac:dyDescent="0.2">
      <c r="A61" s="1333"/>
      <c r="B61" s="440"/>
      <c r="C61" s="322"/>
      <c r="D61" s="323"/>
      <c r="E61" s="1364" t="s">
        <v>1391</v>
      </c>
      <c r="F61" s="1347">
        <v>1</v>
      </c>
      <c r="G61" s="1336" t="s">
        <v>97</v>
      </c>
      <c r="H61" s="1348" t="s">
        <v>1392</v>
      </c>
      <c r="I61" s="1351"/>
      <c r="J61" s="1351">
        <v>56550</v>
      </c>
      <c r="K61" s="1351">
        <v>5600</v>
      </c>
      <c r="L61" s="1351">
        <v>3800</v>
      </c>
      <c r="M61" s="1351"/>
      <c r="N61" s="1351"/>
      <c r="O61" s="1351"/>
      <c r="P61" s="1351"/>
      <c r="Q61" s="1351">
        <f>SUM(I61:P61)</f>
        <v>65950</v>
      </c>
    </row>
    <row r="62" spans="1:17" s="154" customFormat="1" ht="37.5" x14ac:dyDescent="0.2">
      <c r="A62" s="1333"/>
      <c r="B62" s="440"/>
      <c r="C62" s="312"/>
      <c r="D62" s="135"/>
      <c r="E62" s="1365" t="s">
        <v>1393</v>
      </c>
      <c r="F62" s="1342">
        <v>1</v>
      </c>
      <c r="G62" s="1340" t="s">
        <v>97</v>
      </c>
      <c r="H62" s="1343" t="s">
        <v>1392</v>
      </c>
      <c r="I62" s="1363"/>
      <c r="J62" s="1345">
        <v>51450</v>
      </c>
      <c r="K62" s="1345"/>
      <c r="L62" s="1345">
        <v>3800</v>
      </c>
      <c r="M62" s="1345"/>
      <c r="N62" s="1345"/>
      <c r="O62" s="1345"/>
      <c r="P62" s="1345"/>
      <c r="Q62" s="1345">
        <f>SUM(I62:P62)</f>
        <v>55250</v>
      </c>
    </row>
    <row r="63" spans="1:17" s="154" customFormat="1" ht="37.5" x14ac:dyDescent="0.2">
      <c r="A63" s="1333"/>
      <c r="B63" s="440"/>
      <c r="C63" s="329"/>
      <c r="D63" s="135"/>
      <c r="E63" s="1365" t="s">
        <v>1600</v>
      </c>
      <c r="F63" s="1342">
        <v>1</v>
      </c>
      <c r="G63" s="1340" t="s">
        <v>97</v>
      </c>
      <c r="H63" s="1343" t="s">
        <v>1392</v>
      </c>
      <c r="I63" s="1363"/>
      <c r="J63" s="1345">
        <v>49350</v>
      </c>
      <c r="K63" s="1345">
        <v>5600</v>
      </c>
      <c r="L63" s="1345">
        <v>3800</v>
      </c>
      <c r="M63" s="1345"/>
      <c r="N63" s="1345"/>
      <c r="O63" s="1345"/>
      <c r="P63" s="1345"/>
      <c r="Q63" s="1344">
        <f>SUM(I63:P63)</f>
        <v>58750</v>
      </c>
    </row>
    <row r="64" spans="1:17" s="154" customFormat="1" ht="37.5" x14ac:dyDescent="0.2">
      <c r="A64" s="1333"/>
      <c r="B64" s="440"/>
      <c r="C64" s="329"/>
      <c r="D64" s="135"/>
      <c r="E64" s="1365" t="s">
        <v>1395</v>
      </c>
      <c r="F64" s="1342">
        <v>1</v>
      </c>
      <c r="G64" s="1340" t="s">
        <v>97</v>
      </c>
      <c r="H64" s="1343" t="s">
        <v>1392</v>
      </c>
      <c r="I64" s="1363"/>
      <c r="J64" s="1345">
        <v>33250</v>
      </c>
      <c r="K64" s="1345">
        <v>33448</v>
      </c>
      <c r="L64" s="1345">
        <v>3800</v>
      </c>
      <c r="M64" s="1345"/>
      <c r="N64" s="1345"/>
      <c r="O64" s="1345"/>
      <c r="P64" s="1345"/>
      <c r="Q64" s="1344">
        <f>SUM(I64:P64)</f>
        <v>70498</v>
      </c>
    </row>
    <row r="65" spans="1:17" s="154" customFormat="1" x14ac:dyDescent="0.2">
      <c r="A65" s="1333"/>
      <c r="B65" s="440"/>
      <c r="C65" s="309"/>
      <c r="D65" s="268"/>
      <c r="E65" s="1275" t="s">
        <v>1396</v>
      </c>
      <c r="F65" s="1249">
        <v>1</v>
      </c>
      <c r="G65" s="1125" t="s">
        <v>97</v>
      </c>
      <c r="H65" s="1250" t="s">
        <v>1392</v>
      </c>
      <c r="I65" s="1251"/>
      <c r="J65" s="1251">
        <v>13575</v>
      </c>
      <c r="K65" s="1251">
        <v>19841</v>
      </c>
      <c r="L65" s="1251">
        <v>3800</v>
      </c>
      <c r="M65" s="1251"/>
      <c r="N65" s="1251"/>
      <c r="O65" s="1251"/>
      <c r="P65" s="1251"/>
      <c r="Q65" s="1252">
        <f>SUM(I65:P65)</f>
        <v>37216</v>
      </c>
    </row>
    <row r="66" spans="1:17" s="370" customFormat="1" x14ac:dyDescent="0.2">
      <c r="A66" s="440"/>
      <c r="B66" s="440"/>
      <c r="C66" s="1234" t="s">
        <v>58</v>
      </c>
      <c r="D66" s="1246" t="s">
        <v>181</v>
      </c>
      <c r="E66" s="1276"/>
      <c r="F66" s="1277"/>
      <c r="G66" s="1277"/>
      <c r="H66" s="1278"/>
      <c r="I66" s="1279">
        <f>SUM(I67)</f>
        <v>0</v>
      </c>
      <c r="J66" s="1279">
        <f t="shared" ref="J66:P66" si="13">SUM(J67)</f>
        <v>0</v>
      </c>
      <c r="K66" s="1279">
        <f t="shared" si="13"/>
        <v>10000</v>
      </c>
      <c r="L66" s="1279">
        <f t="shared" si="13"/>
        <v>1000</v>
      </c>
      <c r="M66" s="1279">
        <f t="shared" si="13"/>
        <v>0</v>
      </c>
      <c r="N66" s="1279">
        <f t="shared" si="13"/>
        <v>0</v>
      </c>
      <c r="O66" s="1279">
        <f t="shared" si="13"/>
        <v>0</v>
      </c>
      <c r="P66" s="1279">
        <f t="shared" si="13"/>
        <v>0</v>
      </c>
      <c r="Q66" s="1279">
        <f>SUM(Q67)</f>
        <v>11000</v>
      </c>
    </row>
    <row r="67" spans="1:17" s="154" customFormat="1" ht="38.25" customHeight="1" x14ac:dyDescent="0.2">
      <c r="B67" s="440"/>
      <c r="C67" s="1280"/>
      <c r="D67" s="1281">
        <v>9.1</v>
      </c>
      <c r="E67" s="1282" t="s">
        <v>1397</v>
      </c>
      <c r="F67" s="1283" t="s">
        <v>49</v>
      </c>
      <c r="G67" s="1284" t="s">
        <v>97</v>
      </c>
      <c r="H67" s="1099" t="s">
        <v>797</v>
      </c>
      <c r="I67" s="1285"/>
      <c r="J67" s="1285"/>
      <c r="K67" s="1285">
        <v>10000</v>
      </c>
      <c r="L67" s="1285">
        <v>1000</v>
      </c>
      <c r="M67" s="1285"/>
      <c r="N67" s="1285"/>
      <c r="O67" s="1243"/>
      <c r="P67" s="1243"/>
      <c r="Q67" s="1243">
        <f>SUM(J67:P67)</f>
        <v>11000</v>
      </c>
    </row>
    <row r="68" spans="1:17" s="154" customFormat="1" x14ac:dyDescent="0.2">
      <c r="B68" s="440"/>
      <c r="C68" s="271" t="s">
        <v>2</v>
      </c>
      <c r="D68" s="344"/>
      <c r="E68" s="1286"/>
      <c r="F68" s="1287"/>
      <c r="G68" s="1287"/>
      <c r="H68" s="1288"/>
      <c r="I68" s="1289">
        <f>I69+I71+I74</f>
        <v>0</v>
      </c>
      <c r="J68" s="1289">
        <f t="shared" ref="J68:Q68" si="14">J69+J71+J74</f>
        <v>21600</v>
      </c>
      <c r="K68" s="1289">
        <f t="shared" si="14"/>
        <v>10600</v>
      </c>
      <c r="L68" s="1289">
        <f t="shared" si="14"/>
        <v>13000</v>
      </c>
      <c r="M68" s="1289">
        <f t="shared" si="14"/>
        <v>0</v>
      </c>
      <c r="N68" s="1289">
        <f t="shared" si="14"/>
        <v>0</v>
      </c>
      <c r="O68" s="1289">
        <f t="shared" si="14"/>
        <v>70000</v>
      </c>
      <c r="P68" s="1289">
        <f t="shared" si="14"/>
        <v>0</v>
      </c>
      <c r="Q68" s="1289">
        <f t="shared" si="14"/>
        <v>115200</v>
      </c>
    </row>
    <row r="69" spans="1:17" s="154" customFormat="1" x14ac:dyDescent="0.2">
      <c r="B69" s="440"/>
      <c r="C69" s="1234" t="s">
        <v>59</v>
      </c>
      <c r="D69" s="1246" t="s">
        <v>32</v>
      </c>
      <c r="E69" s="1290"/>
      <c r="F69" s="1277"/>
      <c r="G69" s="1277"/>
      <c r="H69" s="1278"/>
      <c r="I69" s="1279">
        <f>SUM(I70)</f>
        <v>0</v>
      </c>
      <c r="J69" s="1279">
        <f t="shared" ref="J69:P69" si="15">SUM(J70)</f>
        <v>14400</v>
      </c>
      <c r="K69" s="1279">
        <f t="shared" si="15"/>
        <v>6600</v>
      </c>
      <c r="L69" s="1279">
        <f t="shared" si="15"/>
        <v>4000</v>
      </c>
      <c r="M69" s="1279">
        <f t="shared" si="15"/>
        <v>0</v>
      </c>
      <c r="N69" s="1279">
        <f t="shared" si="15"/>
        <v>0</v>
      </c>
      <c r="O69" s="1279">
        <f t="shared" si="15"/>
        <v>0</v>
      </c>
      <c r="P69" s="1279">
        <f t="shared" si="15"/>
        <v>0</v>
      </c>
      <c r="Q69" s="1279">
        <f>SUM(Q70)</f>
        <v>25000</v>
      </c>
    </row>
    <row r="70" spans="1:17" s="154" customFormat="1" ht="57" customHeight="1" x14ac:dyDescent="0.2">
      <c r="B70" s="1120"/>
      <c r="C70" s="1291"/>
      <c r="D70" s="265">
        <v>10.1</v>
      </c>
      <c r="E70" s="1292" t="s">
        <v>1398</v>
      </c>
      <c r="F70" s="1240">
        <v>2</v>
      </c>
      <c r="G70" s="1123" t="s">
        <v>97</v>
      </c>
      <c r="H70" s="1241" t="s">
        <v>1356</v>
      </c>
      <c r="I70" s="1242"/>
      <c r="J70" s="1242">
        <v>14400</v>
      </c>
      <c r="K70" s="1242">
        <v>6600</v>
      </c>
      <c r="L70" s="1242">
        <v>4000</v>
      </c>
      <c r="M70" s="1242"/>
      <c r="N70" s="1242"/>
      <c r="O70" s="1242"/>
      <c r="P70" s="1242"/>
      <c r="Q70" s="1242">
        <f>SUM(I70:P70)</f>
        <v>25000</v>
      </c>
    </row>
    <row r="71" spans="1:17" s="154" customFormat="1" x14ac:dyDescent="0.2">
      <c r="B71" s="440"/>
      <c r="C71" s="1253" t="s">
        <v>60</v>
      </c>
      <c r="D71" s="1293" t="s">
        <v>16</v>
      </c>
      <c r="E71" s="1294"/>
      <c r="F71" s="1295"/>
      <c r="G71" s="1295"/>
      <c r="H71" s="1296"/>
      <c r="I71" s="1297">
        <f>SUM(I72:I73)</f>
        <v>0</v>
      </c>
      <c r="J71" s="1297">
        <f>SUM(J72:J73)</f>
        <v>7200</v>
      </c>
      <c r="K71" s="1297">
        <f t="shared" ref="K71:Q71" si="16">SUM(K72:K73)</f>
        <v>3300</v>
      </c>
      <c r="L71" s="1297">
        <f t="shared" si="16"/>
        <v>8000</v>
      </c>
      <c r="M71" s="1297">
        <f t="shared" si="16"/>
        <v>0</v>
      </c>
      <c r="N71" s="1297">
        <f t="shared" si="16"/>
        <v>0</v>
      </c>
      <c r="O71" s="1297">
        <f t="shared" si="16"/>
        <v>0</v>
      </c>
      <c r="P71" s="1297">
        <f t="shared" si="16"/>
        <v>0</v>
      </c>
      <c r="Q71" s="1297">
        <f t="shared" si="16"/>
        <v>18500</v>
      </c>
    </row>
    <row r="72" spans="1:17" s="154" customFormat="1" ht="20.25" customHeight="1" x14ac:dyDescent="0.2">
      <c r="B72" s="440"/>
      <c r="C72" s="1366"/>
      <c r="D72" s="323">
        <v>11.1</v>
      </c>
      <c r="E72" s="1350" t="s">
        <v>1399</v>
      </c>
      <c r="F72" s="1347">
        <v>2</v>
      </c>
      <c r="G72" s="1336" t="s">
        <v>97</v>
      </c>
      <c r="H72" s="1348" t="s">
        <v>1400</v>
      </c>
      <c r="I72" s="1298"/>
      <c r="J72" s="1298"/>
      <c r="K72" s="1298"/>
      <c r="L72" s="1367">
        <v>5000</v>
      </c>
      <c r="M72" s="1298"/>
      <c r="N72" s="1298"/>
      <c r="O72" s="1298"/>
      <c r="P72" s="1298"/>
      <c r="Q72" s="1298">
        <f>SUM(I72:P72)</f>
        <v>5000</v>
      </c>
    </row>
    <row r="73" spans="1:17" s="371" customFormat="1" ht="36.75" customHeight="1" x14ac:dyDescent="0.2">
      <c r="B73" s="1247"/>
      <c r="C73" s="1299"/>
      <c r="D73" s="268">
        <v>11.2</v>
      </c>
      <c r="E73" s="1038" t="s">
        <v>1401</v>
      </c>
      <c r="F73" s="1249">
        <v>2</v>
      </c>
      <c r="G73" s="1125" t="s">
        <v>97</v>
      </c>
      <c r="H73" s="561" t="s">
        <v>1096</v>
      </c>
      <c r="I73" s="1252"/>
      <c r="J73" s="1252">
        <v>7200</v>
      </c>
      <c r="K73" s="1252">
        <v>3300</v>
      </c>
      <c r="L73" s="1252">
        <v>3000</v>
      </c>
      <c r="M73" s="1252"/>
      <c r="N73" s="1252"/>
      <c r="O73" s="1252"/>
      <c r="P73" s="1252"/>
      <c r="Q73" s="1252">
        <f>SUM(I73:P73)</f>
        <v>13500</v>
      </c>
    </row>
    <row r="74" spans="1:17" s="154" customFormat="1" x14ac:dyDescent="0.2">
      <c r="B74" s="440"/>
      <c r="C74" s="1234" t="s">
        <v>61</v>
      </c>
      <c r="D74" s="1235" t="s">
        <v>19</v>
      </c>
      <c r="E74" s="1290"/>
      <c r="F74" s="1277"/>
      <c r="G74" s="1277"/>
      <c r="H74" s="1278"/>
      <c r="I74" s="1279">
        <f>SUM(I75)</f>
        <v>0</v>
      </c>
      <c r="J74" s="1279">
        <f t="shared" ref="J74:Q74" si="17">SUM(J75)</f>
        <v>0</v>
      </c>
      <c r="K74" s="1279">
        <f t="shared" si="17"/>
        <v>700</v>
      </c>
      <c r="L74" s="1279">
        <f t="shared" si="17"/>
        <v>1000</v>
      </c>
      <c r="M74" s="1279">
        <f t="shared" si="17"/>
        <v>0</v>
      </c>
      <c r="N74" s="1279">
        <f t="shared" si="17"/>
        <v>0</v>
      </c>
      <c r="O74" s="1279">
        <f t="shared" si="17"/>
        <v>70000</v>
      </c>
      <c r="P74" s="1279">
        <f t="shared" si="17"/>
        <v>0</v>
      </c>
      <c r="Q74" s="1279">
        <f t="shared" si="17"/>
        <v>71700</v>
      </c>
    </row>
    <row r="75" spans="1:17" s="154" customFormat="1" ht="38.25" customHeight="1" x14ac:dyDescent="0.2">
      <c r="B75" s="440"/>
      <c r="C75" s="601"/>
      <c r="D75" s="265">
        <v>12.1</v>
      </c>
      <c r="E75" s="1239" t="s">
        <v>1606</v>
      </c>
      <c r="F75" s="1240">
        <v>2</v>
      </c>
      <c r="G75" s="1123" t="s">
        <v>97</v>
      </c>
      <c r="H75" s="1241" t="s">
        <v>1400</v>
      </c>
      <c r="I75" s="1242"/>
      <c r="J75" s="1242"/>
      <c r="K75" s="1242">
        <v>700</v>
      </c>
      <c r="L75" s="1242">
        <v>1000</v>
      </c>
      <c r="M75" s="1242"/>
      <c r="N75" s="1242"/>
      <c r="O75" s="1242">
        <v>70000</v>
      </c>
      <c r="P75" s="1242"/>
      <c r="Q75" s="1242">
        <f>SUM(I75:P75)</f>
        <v>71700</v>
      </c>
    </row>
    <row r="76" spans="1:17" s="154" customFormat="1" ht="22.5" customHeight="1" x14ac:dyDescent="0.2">
      <c r="B76" s="440"/>
      <c r="C76" s="1300" t="s">
        <v>87</v>
      </c>
      <c r="D76" s="1301"/>
      <c r="E76" s="1302"/>
      <c r="F76" s="1303"/>
      <c r="G76" s="1304"/>
      <c r="H76" s="1305"/>
      <c r="I76" s="1306">
        <f>I77+I79</f>
        <v>0</v>
      </c>
      <c r="J76" s="1306">
        <f t="shared" ref="J76:Q76" si="18">J77+J79</f>
        <v>0</v>
      </c>
      <c r="K76" s="1306">
        <f t="shared" si="18"/>
        <v>25800</v>
      </c>
      <c r="L76" s="1306">
        <f t="shared" si="18"/>
        <v>8000</v>
      </c>
      <c r="M76" s="1306">
        <f t="shared" si="18"/>
        <v>0</v>
      </c>
      <c r="N76" s="1306">
        <f t="shared" si="18"/>
        <v>0</v>
      </c>
      <c r="O76" s="1306">
        <f t="shared" si="18"/>
        <v>0</v>
      </c>
      <c r="P76" s="1306">
        <f t="shared" si="18"/>
        <v>0</v>
      </c>
      <c r="Q76" s="1306">
        <f t="shared" si="18"/>
        <v>33800</v>
      </c>
    </row>
    <row r="77" spans="1:17" s="1266" customFormat="1" x14ac:dyDescent="0.2">
      <c r="B77" s="575"/>
      <c r="C77" s="1234" t="s">
        <v>62</v>
      </c>
      <c r="D77" s="1246" t="s">
        <v>90</v>
      </c>
      <c r="E77" s="1245"/>
      <c r="F77" s="557"/>
      <c r="G77" s="1307"/>
      <c r="H77" s="1238"/>
      <c r="I77" s="374">
        <f>SUM(I78)</f>
        <v>0</v>
      </c>
      <c r="J77" s="374">
        <f t="shared" ref="J77:Q77" si="19">SUM(J78)</f>
        <v>0</v>
      </c>
      <c r="K77" s="374">
        <f t="shared" si="19"/>
        <v>17000</v>
      </c>
      <c r="L77" s="374">
        <f t="shared" si="19"/>
        <v>3000</v>
      </c>
      <c r="M77" s="374">
        <f t="shared" si="19"/>
        <v>0</v>
      </c>
      <c r="N77" s="374">
        <f t="shared" si="19"/>
        <v>0</v>
      </c>
      <c r="O77" s="374">
        <f t="shared" si="19"/>
        <v>0</v>
      </c>
      <c r="P77" s="374">
        <f t="shared" si="19"/>
        <v>0</v>
      </c>
      <c r="Q77" s="374">
        <f t="shared" si="19"/>
        <v>20000</v>
      </c>
    </row>
    <row r="78" spans="1:17" s="758" customFormat="1" ht="58.5" customHeight="1" x14ac:dyDescent="0.2">
      <c r="B78" s="1106"/>
      <c r="C78" s="1308"/>
      <c r="D78" s="478">
        <v>13.1</v>
      </c>
      <c r="E78" s="1100" t="s">
        <v>1605</v>
      </c>
      <c r="F78" s="1123" t="s">
        <v>49</v>
      </c>
      <c r="G78" s="1123" t="s">
        <v>97</v>
      </c>
      <c r="H78" s="1241" t="s">
        <v>486</v>
      </c>
      <c r="I78" s="1112"/>
      <c r="J78" s="1112"/>
      <c r="K78" s="1112">
        <v>17000</v>
      </c>
      <c r="L78" s="1112">
        <v>3000</v>
      </c>
      <c r="M78" s="1112"/>
      <c r="N78" s="1112"/>
      <c r="O78" s="1112"/>
      <c r="P78" s="1112"/>
      <c r="Q78" s="1093">
        <f>SUM(I78:P78)</f>
        <v>20000</v>
      </c>
    </row>
    <row r="79" spans="1:17" s="154" customFormat="1" x14ac:dyDescent="0.2">
      <c r="B79" s="440"/>
      <c r="C79" s="1234" t="s">
        <v>63</v>
      </c>
      <c r="D79" s="1246" t="s">
        <v>184</v>
      </c>
      <c r="E79" s="1245"/>
      <c r="F79" s="557"/>
      <c r="G79" s="1237"/>
      <c r="H79" s="1238"/>
      <c r="I79" s="374">
        <f>SUM(I80:I81)</f>
        <v>0</v>
      </c>
      <c r="J79" s="374">
        <f t="shared" ref="J79:P79" si="20">SUM(J80:J81)</f>
        <v>0</v>
      </c>
      <c r="K79" s="374">
        <f t="shared" si="20"/>
        <v>8800</v>
      </c>
      <c r="L79" s="374">
        <f t="shared" si="20"/>
        <v>5000</v>
      </c>
      <c r="M79" s="374">
        <f t="shared" si="20"/>
        <v>0</v>
      </c>
      <c r="N79" s="374">
        <f t="shared" si="20"/>
        <v>0</v>
      </c>
      <c r="O79" s="374">
        <f t="shared" si="20"/>
        <v>0</v>
      </c>
      <c r="P79" s="374">
        <f t="shared" si="20"/>
        <v>0</v>
      </c>
      <c r="Q79" s="374">
        <f>SUM(Q80:Q81)</f>
        <v>13800</v>
      </c>
    </row>
    <row r="80" spans="1:17" s="371" customFormat="1" ht="58.5" customHeight="1" x14ac:dyDescent="0.2">
      <c r="B80" s="1247"/>
      <c r="C80" s="479"/>
      <c r="D80" s="265">
        <v>14.1</v>
      </c>
      <c r="E80" s="1239" t="s">
        <v>1403</v>
      </c>
      <c r="F80" s="1240">
        <v>3</v>
      </c>
      <c r="G80" s="1123" t="s">
        <v>97</v>
      </c>
      <c r="H80" s="1099" t="s">
        <v>580</v>
      </c>
      <c r="I80" s="1242"/>
      <c r="J80" s="1242"/>
      <c r="K80" s="1242">
        <v>6000</v>
      </c>
      <c r="L80" s="1242">
        <v>3000</v>
      </c>
      <c r="M80" s="1242"/>
      <c r="N80" s="1242"/>
      <c r="O80" s="1242"/>
      <c r="P80" s="1242"/>
      <c r="Q80" s="1242">
        <f>SUM(K80:P80)</f>
        <v>9000</v>
      </c>
    </row>
    <row r="81" spans="1:17" s="154" customFormat="1" ht="40.5" customHeight="1" x14ac:dyDescent="0.2">
      <c r="B81" s="1120"/>
      <c r="C81" s="267"/>
      <c r="D81" s="268">
        <v>14.2</v>
      </c>
      <c r="E81" s="1038" t="s">
        <v>1404</v>
      </c>
      <c r="F81" s="1249">
        <v>3</v>
      </c>
      <c r="G81" s="1125" t="s">
        <v>97</v>
      </c>
      <c r="H81" s="1250" t="s">
        <v>1345</v>
      </c>
      <c r="I81" s="1252"/>
      <c r="J81" s="1252"/>
      <c r="K81" s="1252">
        <v>2800</v>
      </c>
      <c r="L81" s="1252">
        <v>2000</v>
      </c>
      <c r="M81" s="1252"/>
      <c r="N81" s="1252"/>
      <c r="O81" s="1252"/>
      <c r="P81" s="1252"/>
      <c r="Q81" s="1252">
        <f>SUM(K81:P81)</f>
        <v>4800</v>
      </c>
    </row>
    <row r="82" spans="1:17" s="154" customFormat="1" x14ac:dyDescent="0.2">
      <c r="B82" s="440"/>
      <c r="C82" s="1309" t="s">
        <v>86</v>
      </c>
      <c r="D82" s="1310"/>
      <c r="E82" s="1311"/>
      <c r="F82" s="1312"/>
      <c r="G82" s="1313"/>
      <c r="H82" s="1314"/>
      <c r="I82" s="1315">
        <f>SUM(I83)</f>
        <v>0</v>
      </c>
      <c r="J82" s="1315">
        <f t="shared" ref="J82:P82" si="21">SUM(J83)</f>
        <v>1800</v>
      </c>
      <c r="K82" s="1315">
        <f t="shared" si="21"/>
        <v>21370</v>
      </c>
      <c r="L82" s="1315">
        <f t="shared" si="21"/>
        <v>12000</v>
      </c>
      <c r="M82" s="1315">
        <f t="shared" si="21"/>
        <v>0</v>
      </c>
      <c r="N82" s="1315">
        <f t="shared" si="21"/>
        <v>0</v>
      </c>
      <c r="O82" s="1315">
        <f t="shared" si="21"/>
        <v>0</v>
      </c>
      <c r="P82" s="1315">
        <f t="shared" si="21"/>
        <v>0</v>
      </c>
      <c r="Q82" s="1315">
        <f>SUM(Q83)</f>
        <v>35170</v>
      </c>
    </row>
    <row r="83" spans="1:17" s="154" customFormat="1" x14ac:dyDescent="0.2">
      <c r="B83" s="440"/>
      <c r="C83" s="1234" t="s">
        <v>64</v>
      </c>
      <c r="D83" s="1246" t="s">
        <v>185</v>
      </c>
      <c r="E83" s="1245"/>
      <c r="F83" s="557"/>
      <c r="G83" s="1237"/>
      <c r="H83" s="1238"/>
      <c r="I83" s="374">
        <f>SUM(I84:I86)</f>
        <v>0</v>
      </c>
      <c r="J83" s="374">
        <f t="shared" ref="J83:Q83" si="22">SUM(J84:J86)</f>
        <v>1800</v>
      </c>
      <c r="K83" s="374">
        <f t="shared" si="22"/>
        <v>21370</v>
      </c>
      <c r="L83" s="374">
        <f t="shared" si="22"/>
        <v>12000</v>
      </c>
      <c r="M83" s="374">
        <f t="shared" si="22"/>
        <v>0</v>
      </c>
      <c r="N83" s="374">
        <f t="shared" si="22"/>
        <v>0</v>
      </c>
      <c r="O83" s="374">
        <f t="shared" si="22"/>
        <v>0</v>
      </c>
      <c r="P83" s="374">
        <f t="shared" si="22"/>
        <v>0</v>
      </c>
      <c r="Q83" s="374">
        <f t="shared" si="22"/>
        <v>35170</v>
      </c>
    </row>
    <row r="84" spans="1:17" s="154" customFormat="1" ht="37.5" x14ac:dyDescent="0.2">
      <c r="B84" s="440"/>
      <c r="C84" s="1368"/>
      <c r="D84" s="323">
        <v>15.1</v>
      </c>
      <c r="E84" s="1356" t="s">
        <v>1405</v>
      </c>
      <c r="F84" s="1357" t="s">
        <v>415</v>
      </c>
      <c r="G84" s="1336" t="s">
        <v>97</v>
      </c>
      <c r="H84" s="1337" t="s">
        <v>1406</v>
      </c>
      <c r="I84" s="340"/>
      <c r="J84" s="340"/>
      <c r="K84" s="340">
        <v>4570</v>
      </c>
      <c r="L84" s="340">
        <v>6000</v>
      </c>
      <c r="M84" s="340"/>
      <c r="N84" s="340"/>
      <c r="O84" s="340"/>
      <c r="P84" s="340"/>
      <c r="Q84" s="340">
        <f>SUM(I84:P84)</f>
        <v>10570</v>
      </c>
    </row>
    <row r="85" spans="1:17" s="154" customFormat="1" ht="37.5" x14ac:dyDescent="0.2">
      <c r="B85" s="440"/>
      <c r="C85" s="327"/>
      <c r="D85" s="135">
        <v>15.2</v>
      </c>
      <c r="E85" s="1359" t="s">
        <v>1407</v>
      </c>
      <c r="F85" s="1360" t="s">
        <v>415</v>
      </c>
      <c r="G85" s="1340" t="s">
        <v>97</v>
      </c>
      <c r="H85" s="556" t="s">
        <v>1408</v>
      </c>
      <c r="I85" s="290"/>
      <c r="J85" s="290"/>
      <c r="K85" s="290">
        <v>5000</v>
      </c>
      <c r="L85" s="290">
        <v>5000</v>
      </c>
      <c r="M85" s="290"/>
      <c r="N85" s="290"/>
      <c r="O85" s="290"/>
      <c r="P85" s="290"/>
      <c r="Q85" s="290">
        <f>SUM(J85:P85)</f>
        <v>10000</v>
      </c>
    </row>
    <row r="86" spans="1:17" s="154" customFormat="1" ht="37.5" x14ac:dyDescent="0.2">
      <c r="B86" s="440"/>
      <c r="C86" s="355"/>
      <c r="D86" s="268">
        <v>15.3</v>
      </c>
      <c r="E86" s="1263" t="s">
        <v>1409</v>
      </c>
      <c r="F86" s="1264" t="s">
        <v>1410</v>
      </c>
      <c r="G86" s="1125" t="s">
        <v>97</v>
      </c>
      <c r="H86" s="551" t="s">
        <v>1411</v>
      </c>
      <c r="I86" s="341"/>
      <c r="J86" s="341">
        <v>1800</v>
      </c>
      <c r="K86" s="341">
        <v>11800</v>
      </c>
      <c r="L86" s="341">
        <v>1000</v>
      </c>
      <c r="M86" s="341"/>
      <c r="N86" s="341"/>
      <c r="O86" s="341"/>
      <c r="P86" s="341"/>
      <c r="Q86" s="341">
        <f>SUM(I86:P86)</f>
        <v>14600</v>
      </c>
    </row>
    <row r="87" spans="1:17" s="154" customFormat="1" x14ac:dyDescent="0.2">
      <c r="B87" s="440"/>
      <c r="C87" s="1300" t="s">
        <v>4</v>
      </c>
      <c r="D87" s="1301"/>
      <c r="E87" s="1302"/>
      <c r="F87" s="1303"/>
      <c r="G87" s="1304"/>
      <c r="H87" s="1305"/>
      <c r="I87" s="1306">
        <f>I88+I90+I93+I96</f>
        <v>0</v>
      </c>
      <c r="J87" s="1306">
        <f t="shared" ref="J87:P87" si="23">J88+J90+J93+J96</f>
        <v>21600</v>
      </c>
      <c r="K87" s="1306">
        <f t="shared" si="23"/>
        <v>22850</v>
      </c>
      <c r="L87" s="1306">
        <f t="shared" si="23"/>
        <v>186066</v>
      </c>
      <c r="M87" s="1306">
        <f t="shared" si="23"/>
        <v>0</v>
      </c>
      <c r="N87" s="1306">
        <f t="shared" si="23"/>
        <v>30000</v>
      </c>
      <c r="O87" s="1306">
        <f t="shared" si="23"/>
        <v>0</v>
      </c>
      <c r="P87" s="1306">
        <f t="shared" si="23"/>
        <v>0</v>
      </c>
      <c r="Q87" s="1306">
        <f>Q88+Q90+Q93+Q96</f>
        <v>260516</v>
      </c>
    </row>
    <row r="88" spans="1:17" s="154" customFormat="1" x14ac:dyDescent="0.2">
      <c r="B88" s="440"/>
      <c r="C88" s="1234" t="s">
        <v>65</v>
      </c>
      <c r="D88" s="1246" t="s">
        <v>91</v>
      </c>
      <c r="E88" s="1245"/>
      <c r="F88" s="557"/>
      <c r="G88" s="1237"/>
      <c r="H88" s="1238"/>
      <c r="I88" s="374">
        <f>SUM(I89)</f>
        <v>0</v>
      </c>
      <c r="J88" s="374">
        <f t="shared" ref="J88:P88" si="24">SUM(J89)</f>
        <v>7200</v>
      </c>
      <c r="K88" s="374">
        <f t="shared" si="24"/>
        <v>4180</v>
      </c>
      <c r="L88" s="374">
        <f t="shared" si="24"/>
        <v>10000</v>
      </c>
      <c r="M88" s="374">
        <f t="shared" si="24"/>
        <v>0</v>
      </c>
      <c r="N88" s="374">
        <f t="shared" si="24"/>
        <v>0</v>
      </c>
      <c r="O88" s="374">
        <f t="shared" si="24"/>
        <v>0</v>
      </c>
      <c r="P88" s="374">
        <f t="shared" si="24"/>
        <v>0</v>
      </c>
      <c r="Q88" s="374">
        <f>SUM(Q89)</f>
        <v>21380</v>
      </c>
    </row>
    <row r="89" spans="1:17" s="154" customFormat="1" ht="37.5" x14ac:dyDescent="0.2">
      <c r="B89" s="440"/>
      <c r="C89" s="1291"/>
      <c r="D89" s="265">
        <v>16.100000000000001</v>
      </c>
      <c r="E89" s="1239" t="s">
        <v>1412</v>
      </c>
      <c r="F89" s="1240">
        <v>8</v>
      </c>
      <c r="G89" s="1123" t="s">
        <v>97</v>
      </c>
      <c r="H89" s="1099" t="s">
        <v>580</v>
      </c>
      <c r="I89" s="1242"/>
      <c r="J89" s="1242">
        <v>7200</v>
      </c>
      <c r="K89" s="1242">
        <v>4180</v>
      </c>
      <c r="L89" s="1242">
        <v>10000</v>
      </c>
      <c r="M89" s="1242"/>
      <c r="N89" s="1242"/>
      <c r="O89" s="1242"/>
      <c r="P89" s="1242"/>
      <c r="Q89" s="1243">
        <f>SUM(I89:P89)</f>
        <v>21380</v>
      </c>
    </row>
    <row r="90" spans="1:17" s="154" customFormat="1" x14ac:dyDescent="0.2">
      <c r="B90" s="440"/>
      <c r="C90" s="1234" t="s">
        <v>66</v>
      </c>
      <c r="D90" s="1246" t="s">
        <v>5</v>
      </c>
      <c r="E90" s="1316"/>
      <c r="F90" s="557"/>
      <c r="G90" s="1317"/>
      <c r="H90" s="1318"/>
      <c r="I90" s="374">
        <f>SUM(I91:I92)</f>
        <v>0</v>
      </c>
      <c r="J90" s="374">
        <f t="shared" ref="J90:Q90" si="25">SUM(J91:J92)</f>
        <v>0</v>
      </c>
      <c r="K90" s="374">
        <f t="shared" si="25"/>
        <v>0</v>
      </c>
      <c r="L90" s="374">
        <f t="shared" si="25"/>
        <v>157666</v>
      </c>
      <c r="M90" s="374">
        <f t="shared" si="25"/>
        <v>0</v>
      </c>
      <c r="N90" s="374">
        <f t="shared" si="25"/>
        <v>30000</v>
      </c>
      <c r="O90" s="374">
        <f t="shared" si="25"/>
        <v>0</v>
      </c>
      <c r="P90" s="374">
        <f t="shared" si="25"/>
        <v>0</v>
      </c>
      <c r="Q90" s="374">
        <f t="shared" si="25"/>
        <v>187666</v>
      </c>
    </row>
    <row r="91" spans="1:17" s="370" customFormat="1" ht="37.5" x14ac:dyDescent="0.2">
      <c r="B91" s="440"/>
      <c r="C91" s="1366"/>
      <c r="D91" s="323">
        <v>17.100000000000001</v>
      </c>
      <c r="E91" s="1371" t="s">
        <v>1413</v>
      </c>
      <c r="F91" s="1372">
        <v>9</v>
      </c>
      <c r="G91" s="1085" t="s">
        <v>97</v>
      </c>
      <c r="H91" s="1337" t="s">
        <v>1366</v>
      </c>
      <c r="I91" s="1351"/>
      <c r="J91" s="1351"/>
      <c r="K91" s="1351"/>
      <c r="L91" s="1351">
        <v>117666</v>
      </c>
      <c r="M91" s="1351"/>
      <c r="N91" s="1351">
        <v>30000</v>
      </c>
      <c r="O91" s="1351"/>
      <c r="P91" s="1351"/>
      <c r="Q91" s="1351">
        <f>SUM(I91:P91)</f>
        <v>147666</v>
      </c>
    </row>
    <row r="92" spans="1:17" s="154" customFormat="1" x14ac:dyDescent="0.2">
      <c r="B92" s="440"/>
      <c r="C92" s="1248"/>
      <c r="D92" s="268">
        <v>17.2</v>
      </c>
      <c r="E92" s="1334" t="s">
        <v>1414</v>
      </c>
      <c r="F92" s="1369">
        <v>8</v>
      </c>
      <c r="G92" s="1125" t="s">
        <v>97</v>
      </c>
      <c r="H92" s="1370" t="s">
        <v>1415</v>
      </c>
      <c r="I92" s="1252"/>
      <c r="J92" s="1252"/>
      <c r="K92" s="1252"/>
      <c r="L92" s="1252">
        <v>40000</v>
      </c>
      <c r="M92" s="1252"/>
      <c r="N92" s="1252"/>
      <c r="O92" s="1252"/>
      <c r="P92" s="1252"/>
      <c r="Q92" s="1251">
        <f>SUM(I92:P92)</f>
        <v>40000</v>
      </c>
    </row>
    <row r="93" spans="1:17" s="154" customFormat="1" x14ac:dyDescent="0.2">
      <c r="B93" s="440"/>
      <c r="C93" s="1234" t="s">
        <v>167</v>
      </c>
      <c r="D93" s="1319" t="s">
        <v>283</v>
      </c>
      <c r="E93" s="1245"/>
      <c r="F93" s="557"/>
      <c r="G93" s="1237"/>
      <c r="H93" s="1318"/>
      <c r="I93" s="1320"/>
      <c r="J93" s="374">
        <f>SUM(J94:J95)</f>
        <v>14400</v>
      </c>
      <c r="K93" s="374">
        <f t="shared" ref="K93:Q93" si="26">SUM(K94:K95)</f>
        <v>10570</v>
      </c>
      <c r="L93" s="374">
        <f t="shared" si="26"/>
        <v>6500</v>
      </c>
      <c r="M93" s="374">
        <f t="shared" si="26"/>
        <v>0</v>
      </c>
      <c r="N93" s="374">
        <f t="shared" si="26"/>
        <v>0</v>
      </c>
      <c r="O93" s="374">
        <f t="shared" si="26"/>
        <v>0</v>
      </c>
      <c r="P93" s="374">
        <f t="shared" si="26"/>
        <v>0</v>
      </c>
      <c r="Q93" s="374">
        <f t="shared" si="26"/>
        <v>31470</v>
      </c>
    </row>
    <row r="94" spans="1:17" s="154" customFormat="1" x14ac:dyDescent="0.2">
      <c r="B94" s="440"/>
      <c r="C94" s="1366"/>
      <c r="D94" s="323">
        <v>18.100000000000001</v>
      </c>
      <c r="E94" s="1350" t="s">
        <v>1416</v>
      </c>
      <c r="F94" s="1347">
        <v>8</v>
      </c>
      <c r="G94" s="1336" t="s">
        <v>97</v>
      </c>
      <c r="H94" s="1337" t="s">
        <v>1417</v>
      </c>
      <c r="I94" s="1298"/>
      <c r="J94" s="1298">
        <v>14400</v>
      </c>
      <c r="K94" s="1298">
        <v>4840</v>
      </c>
      <c r="L94" s="1298">
        <v>1500</v>
      </c>
      <c r="M94" s="1298"/>
      <c r="N94" s="1298"/>
      <c r="O94" s="1298"/>
      <c r="P94" s="1298"/>
      <c r="Q94" s="1351">
        <f>SUM(J94:P94)</f>
        <v>20740</v>
      </c>
    </row>
    <row r="95" spans="1:17" s="371" customFormat="1" ht="39" customHeight="1" x14ac:dyDescent="0.2">
      <c r="B95" s="1321"/>
      <c r="C95" s="1299"/>
      <c r="D95" s="268">
        <v>18.2</v>
      </c>
      <c r="E95" s="1038" t="s">
        <v>1418</v>
      </c>
      <c r="F95" s="1249">
        <v>8</v>
      </c>
      <c r="G95" s="1125" t="s">
        <v>97</v>
      </c>
      <c r="H95" s="561" t="s">
        <v>580</v>
      </c>
      <c r="I95" s="1252"/>
      <c r="J95" s="1252"/>
      <c r="K95" s="1252">
        <v>5730</v>
      </c>
      <c r="L95" s="1252">
        <v>5000</v>
      </c>
      <c r="M95" s="1252"/>
      <c r="N95" s="1252"/>
      <c r="O95" s="1252"/>
      <c r="P95" s="1252"/>
      <c r="Q95" s="1251">
        <f>SUM(J95:P95)</f>
        <v>10730</v>
      </c>
    </row>
    <row r="96" spans="1:17" s="6" customFormat="1" x14ac:dyDescent="0.2">
      <c r="A96" s="1322"/>
      <c r="B96" s="135"/>
      <c r="C96" s="1253" t="s">
        <v>187</v>
      </c>
      <c r="D96" s="1323" t="s">
        <v>17</v>
      </c>
      <c r="E96" s="1324"/>
      <c r="F96" s="1256"/>
      <c r="G96" s="1257"/>
      <c r="H96" s="1257"/>
      <c r="I96" s="1259">
        <f>SUM(I97:I99)</f>
        <v>0</v>
      </c>
      <c r="J96" s="1259">
        <f t="shared" ref="J96:P96" si="27">SUM(J97:J99)</f>
        <v>0</v>
      </c>
      <c r="K96" s="1259">
        <f t="shared" si="27"/>
        <v>8100</v>
      </c>
      <c r="L96" s="1259">
        <f t="shared" si="27"/>
        <v>11900</v>
      </c>
      <c r="M96" s="1259">
        <f t="shared" si="27"/>
        <v>0</v>
      </c>
      <c r="N96" s="1259">
        <f t="shared" si="27"/>
        <v>0</v>
      </c>
      <c r="O96" s="1259">
        <f t="shared" si="27"/>
        <v>0</v>
      </c>
      <c r="P96" s="1259">
        <f t="shared" si="27"/>
        <v>0</v>
      </c>
      <c r="Q96" s="1259">
        <f>SUM(Q97:Q99)</f>
        <v>20000</v>
      </c>
    </row>
    <row r="97" spans="1:24" s="1326" customFormat="1" ht="20.25" customHeight="1" x14ac:dyDescent="0.2">
      <c r="A97" s="1325"/>
      <c r="C97" s="379"/>
      <c r="D97" s="323">
        <v>19.100000000000001</v>
      </c>
      <c r="E97" s="1350" t="s">
        <v>1601</v>
      </c>
      <c r="F97" s="1347" t="s">
        <v>353</v>
      </c>
      <c r="G97" s="1336" t="s">
        <v>97</v>
      </c>
      <c r="H97" s="1337" t="s">
        <v>1092</v>
      </c>
      <c r="I97" s="1298"/>
      <c r="J97" s="1298"/>
      <c r="K97" s="1298">
        <v>3300</v>
      </c>
      <c r="L97" s="1298">
        <v>6700</v>
      </c>
      <c r="M97" s="1298"/>
      <c r="N97" s="1298"/>
      <c r="O97" s="1298"/>
      <c r="P97" s="1298"/>
      <c r="Q97" s="1351">
        <f>SUM(I97:P97)</f>
        <v>10000</v>
      </c>
    </row>
    <row r="98" spans="1:24" s="1326" customFormat="1" x14ac:dyDescent="0.2">
      <c r="A98" s="1325"/>
      <c r="C98" s="326"/>
      <c r="D98" s="135">
        <v>19.2</v>
      </c>
      <c r="E98" s="1036" t="s">
        <v>1420</v>
      </c>
      <c r="F98" s="1342" t="s">
        <v>353</v>
      </c>
      <c r="G98" s="1340" t="s">
        <v>97</v>
      </c>
      <c r="H98" s="556" t="s">
        <v>1092</v>
      </c>
      <c r="I98" s="1344"/>
      <c r="J98" s="1344"/>
      <c r="K98" s="1344">
        <v>3300</v>
      </c>
      <c r="L98" s="1344">
        <v>4700</v>
      </c>
      <c r="M98" s="1344"/>
      <c r="N98" s="1344"/>
      <c r="O98" s="1344"/>
      <c r="P98" s="1344"/>
      <c r="Q98" s="1345">
        <f t="shared" ref="Q98" si="28">SUM(I98:P98)</f>
        <v>8000</v>
      </c>
    </row>
    <row r="99" spans="1:24" s="135" customFormat="1" x14ac:dyDescent="0.2">
      <c r="A99" s="276"/>
      <c r="B99" s="440"/>
      <c r="C99" s="267"/>
      <c r="D99" s="268">
        <v>19.3</v>
      </c>
      <c r="E99" s="1373" t="s">
        <v>1421</v>
      </c>
      <c r="F99" s="1249" t="s">
        <v>353</v>
      </c>
      <c r="G99" s="1125" t="s">
        <v>97</v>
      </c>
      <c r="H99" s="561" t="s">
        <v>1096</v>
      </c>
      <c r="I99" s="1252"/>
      <c r="J99" s="1252"/>
      <c r="K99" s="1252">
        <v>1500</v>
      </c>
      <c r="L99" s="1252">
        <v>500</v>
      </c>
      <c r="M99" s="1252"/>
      <c r="N99" s="1252"/>
      <c r="O99" s="1252"/>
      <c r="P99" s="1252"/>
      <c r="Q99" s="1251">
        <f>SUM(I99:P99)</f>
        <v>2000</v>
      </c>
    </row>
    <row r="100" spans="1:24" s="2" customFormat="1" x14ac:dyDescent="0.3">
      <c r="A100" s="1121"/>
      <c r="B100" s="262"/>
      <c r="C100" s="1155" t="s">
        <v>1491</v>
      </c>
      <c r="D100" s="1149"/>
      <c r="E100" s="1327"/>
      <c r="F100" s="1328"/>
      <c r="G100" s="1164"/>
      <c r="H100" s="1329"/>
      <c r="I100" s="1169">
        <f>SUM(I101)</f>
        <v>0</v>
      </c>
      <c r="J100" s="1169">
        <f t="shared" ref="J100:O100" si="29">SUM(J101)</f>
        <v>0</v>
      </c>
      <c r="K100" s="1169">
        <f t="shared" si="29"/>
        <v>0</v>
      </c>
      <c r="L100" s="1169">
        <f t="shared" si="29"/>
        <v>0</v>
      </c>
      <c r="M100" s="1169">
        <f t="shared" si="29"/>
        <v>0</v>
      </c>
      <c r="N100" s="1169">
        <f t="shared" si="29"/>
        <v>0</v>
      </c>
      <c r="O100" s="1169">
        <f t="shared" si="29"/>
        <v>0</v>
      </c>
      <c r="P100" s="1169">
        <f>SUM(P101)</f>
        <v>1460000</v>
      </c>
      <c r="Q100" s="1169">
        <f>SUM(Q101)</f>
        <v>1460000</v>
      </c>
    </row>
    <row r="101" spans="1:24" s="2" customFormat="1" x14ac:dyDescent="0.3">
      <c r="A101" s="1330"/>
      <c r="B101" s="262"/>
      <c r="C101" s="1199" t="s">
        <v>253</v>
      </c>
      <c r="D101" s="1117" t="s">
        <v>1492</v>
      </c>
      <c r="E101" s="1331"/>
      <c r="F101" s="1332"/>
      <c r="G101" s="1118"/>
      <c r="H101" s="1118"/>
      <c r="I101" s="1203">
        <f t="shared" ref="I101:Q101" si="30">SUM(I102:I111)</f>
        <v>0</v>
      </c>
      <c r="J101" s="1203">
        <f t="shared" si="30"/>
        <v>0</v>
      </c>
      <c r="K101" s="1203">
        <f t="shared" si="30"/>
        <v>0</v>
      </c>
      <c r="L101" s="1203">
        <f t="shared" si="30"/>
        <v>0</v>
      </c>
      <c r="M101" s="1203">
        <f t="shared" si="30"/>
        <v>0</v>
      </c>
      <c r="N101" s="1203">
        <f t="shared" si="30"/>
        <v>0</v>
      </c>
      <c r="O101" s="1203">
        <f t="shared" si="30"/>
        <v>0</v>
      </c>
      <c r="P101" s="1203">
        <f t="shared" si="30"/>
        <v>1460000</v>
      </c>
      <c r="Q101" s="1203">
        <f t="shared" si="30"/>
        <v>1460000</v>
      </c>
    </row>
    <row r="102" spans="1:24" s="154" customFormat="1" ht="60" customHeight="1" x14ac:dyDescent="0.2">
      <c r="B102" s="1333"/>
      <c r="C102" s="454"/>
      <c r="D102" s="439">
        <v>20.100000000000001</v>
      </c>
      <c r="E102" s="1094" t="s">
        <v>1572</v>
      </c>
      <c r="F102" s="256" t="s">
        <v>117</v>
      </c>
      <c r="G102" s="1375" t="s">
        <v>1582</v>
      </c>
      <c r="H102" s="1348" t="s">
        <v>486</v>
      </c>
      <c r="I102" s="1374"/>
      <c r="J102" s="1374"/>
      <c r="K102" s="1374"/>
      <c r="L102" s="1374"/>
      <c r="M102" s="1374"/>
      <c r="N102" s="1374"/>
      <c r="O102" s="1374"/>
      <c r="P102" s="1374">
        <v>250000</v>
      </c>
      <c r="Q102" s="1374">
        <f>SUM(J102:P102)</f>
        <v>250000</v>
      </c>
      <c r="X102" s="6"/>
    </row>
    <row r="103" spans="1:24" s="154" customFormat="1" ht="44.25" customHeight="1" x14ac:dyDescent="0.2">
      <c r="B103" s="1333"/>
      <c r="C103" s="309"/>
      <c r="D103" s="438">
        <v>20.2</v>
      </c>
      <c r="E103" s="1092" t="s">
        <v>1573</v>
      </c>
      <c r="F103" s="545" t="s">
        <v>117</v>
      </c>
      <c r="G103" s="1377" t="s">
        <v>1583</v>
      </c>
      <c r="H103" s="1250" t="s">
        <v>486</v>
      </c>
      <c r="I103" s="604"/>
      <c r="J103" s="604"/>
      <c r="K103" s="604"/>
      <c r="L103" s="604"/>
      <c r="M103" s="604"/>
      <c r="N103" s="604"/>
      <c r="O103" s="604"/>
      <c r="P103" s="604">
        <v>250000</v>
      </c>
      <c r="Q103" s="604">
        <f t="shared" ref="Q103:Q111" si="31">SUM(J103:P103)</f>
        <v>250000</v>
      </c>
    </row>
    <row r="104" spans="1:24" s="154" customFormat="1" ht="63" customHeight="1" x14ac:dyDescent="0.2">
      <c r="B104" s="1333"/>
      <c r="C104" s="329"/>
      <c r="D104" s="6">
        <v>20.3</v>
      </c>
      <c r="E104" s="1385" t="s">
        <v>1574</v>
      </c>
      <c r="F104" s="546" t="s">
        <v>117</v>
      </c>
      <c r="G104" s="1206" t="s">
        <v>1584</v>
      </c>
      <c r="H104" s="1343" t="s">
        <v>486</v>
      </c>
      <c r="I104" s="387"/>
      <c r="J104" s="387"/>
      <c r="K104" s="387"/>
      <c r="L104" s="387"/>
      <c r="M104" s="387"/>
      <c r="N104" s="387"/>
      <c r="O104" s="387"/>
      <c r="P104" s="387">
        <v>250000</v>
      </c>
      <c r="Q104" s="387">
        <f t="shared" si="31"/>
        <v>250000</v>
      </c>
    </row>
    <row r="105" spans="1:24" s="154" customFormat="1" ht="56.25" x14ac:dyDescent="0.2">
      <c r="B105" s="1333"/>
      <c r="C105" s="329"/>
      <c r="D105" s="6">
        <v>20.399999999999999</v>
      </c>
      <c r="E105" s="1385" t="s">
        <v>1575</v>
      </c>
      <c r="F105" s="546" t="s">
        <v>117</v>
      </c>
      <c r="G105" s="1206" t="s">
        <v>1585</v>
      </c>
      <c r="H105" s="1343" t="s">
        <v>486</v>
      </c>
      <c r="I105" s="290"/>
      <c r="J105" s="290"/>
      <c r="K105" s="290"/>
      <c r="L105" s="290"/>
      <c r="M105" s="290"/>
      <c r="N105" s="290"/>
      <c r="O105" s="290"/>
      <c r="P105" s="290">
        <v>200000</v>
      </c>
      <c r="Q105" s="387">
        <f t="shared" si="31"/>
        <v>200000</v>
      </c>
    </row>
    <row r="106" spans="1:24" s="154" customFormat="1" ht="62.25" customHeight="1" x14ac:dyDescent="0.2">
      <c r="B106" s="436"/>
      <c r="C106" s="329"/>
      <c r="D106" s="6">
        <v>20.5</v>
      </c>
      <c r="E106" s="1385" t="s">
        <v>1576</v>
      </c>
      <c r="F106" s="546" t="s">
        <v>117</v>
      </c>
      <c r="G106" s="1207" t="s">
        <v>1586</v>
      </c>
      <c r="H106" s="1343" t="s">
        <v>486</v>
      </c>
      <c r="I106" s="290"/>
      <c r="J106" s="290"/>
      <c r="K106" s="290"/>
      <c r="L106" s="290"/>
      <c r="M106" s="290"/>
      <c r="N106" s="290"/>
      <c r="O106" s="290"/>
      <c r="P106" s="290">
        <v>150000</v>
      </c>
      <c r="Q106" s="387">
        <f t="shared" si="31"/>
        <v>150000</v>
      </c>
    </row>
    <row r="107" spans="1:24" s="154" customFormat="1" ht="135" customHeight="1" x14ac:dyDescent="0.2">
      <c r="B107" s="1333"/>
      <c r="C107" s="329"/>
      <c r="D107" s="6">
        <v>20.6</v>
      </c>
      <c r="E107" s="555" t="s">
        <v>1577</v>
      </c>
      <c r="F107" s="546" t="s">
        <v>117</v>
      </c>
      <c r="G107" s="1207" t="s">
        <v>1587</v>
      </c>
      <c r="H107" s="1343" t="s">
        <v>486</v>
      </c>
      <c r="I107" s="290"/>
      <c r="J107" s="290"/>
      <c r="K107" s="290"/>
      <c r="L107" s="290"/>
      <c r="M107" s="290"/>
      <c r="N107" s="290"/>
      <c r="O107" s="290"/>
      <c r="P107" s="290">
        <v>50000</v>
      </c>
      <c r="Q107" s="387">
        <f t="shared" si="31"/>
        <v>50000</v>
      </c>
    </row>
    <row r="108" spans="1:24" s="154" customFormat="1" ht="80.25" customHeight="1" x14ac:dyDescent="0.2">
      <c r="B108" s="1333"/>
      <c r="C108" s="329"/>
      <c r="D108" s="6">
        <v>20.7</v>
      </c>
      <c r="E108" s="1385" t="s">
        <v>1578</v>
      </c>
      <c r="F108" s="546" t="s">
        <v>117</v>
      </c>
      <c r="G108" s="1207" t="s">
        <v>1588</v>
      </c>
      <c r="H108" s="1343" t="s">
        <v>486</v>
      </c>
      <c r="I108" s="290"/>
      <c r="J108" s="290"/>
      <c r="K108" s="290"/>
      <c r="L108" s="290"/>
      <c r="M108" s="290"/>
      <c r="N108" s="290"/>
      <c r="O108" s="290"/>
      <c r="P108" s="290">
        <v>50000</v>
      </c>
      <c r="Q108" s="387">
        <f t="shared" si="31"/>
        <v>50000</v>
      </c>
    </row>
    <row r="109" spans="1:24" s="154" customFormat="1" ht="156.75" customHeight="1" x14ac:dyDescent="0.2">
      <c r="B109" s="436"/>
      <c r="C109" s="329"/>
      <c r="D109" s="6">
        <v>20.8</v>
      </c>
      <c r="E109" s="1385" t="s">
        <v>1579</v>
      </c>
      <c r="F109" s="546" t="s">
        <v>117</v>
      </c>
      <c r="G109" s="1207" t="s">
        <v>1589</v>
      </c>
      <c r="H109" s="1343" t="s">
        <v>486</v>
      </c>
      <c r="I109" s="387"/>
      <c r="J109" s="387"/>
      <c r="K109" s="387"/>
      <c r="L109" s="387"/>
      <c r="M109" s="387"/>
      <c r="N109" s="387"/>
      <c r="O109" s="387"/>
      <c r="P109" s="387">
        <v>100000</v>
      </c>
      <c r="Q109" s="387">
        <f t="shared" si="31"/>
        <v>100000</v>
      </c>
    </row>
    <row r="110" spans="1:24" s="154" customFormat="1" ht="65.25" customHeight="1" x14ac:dyDescent="0.2">
      <c r="B110" s="1333"/>
      <c r="C110" s="309"/>
      <c r="D110" s="438">
        <v>20.9</v>
      </c>
      <c r="E110" s="1092" t="s">
        <v>1580</v>
      </c>
      <c r="F110" s="545" t="s">
        <v>117</v>
      </c>
      <c r="G110" s="1376" t="s">
        <v>1590</v>
      </c>
      <c r="H110" s="1250" t="s">
        <v>486</v>
      </c>
      <c r="I110" s="341"/>
      <c r="J110" s="341"/>
      <c r="K110" s="341"/>
      <c r="L110" s="341"/>
      <c r="M110" s="341"/>
      <c r="N110" s="341"/>
      <c r="O110" s="341"/>
      <c r="P110" s="341">
        <v>80000</v>
      </c>
      <c r="Q110" s="604">
        <f t="shared" si="31"/>
        <v>80000</v>
      </c>
    </row>
    <row r="111" spans="1:24" s="154" customFormat="1" ht="104.25" customHeight="1" x14ac:dyDescent="0.2">
      <c r="B111" s="436"/>
      <c r="C111" s="309"/>
      <c r="D111" s="602">
        <v>20.100000000000001</v>
      </c>
      <c r="E111" s="560" t="s">
        <v>1581</v>
      </c>
      <c r="F111" s="545" t="s">
        <v>117</v>
      </c>
      <c r="G111" s="1376" t="s">
        <v>1585</v>
      </c>
      <c r="H111" s="1250" t="s">
        <v>486</v>
      </c>
      <c r="I111" s="341"/>
      <c r="J111" s="341"/>
      <c r="K111" s="341"/>
      <c r="L111" s="341"/>
      <c r="M111" s="341"/>
      <c r="N111" s="341"/>
      <c r="O111" s="341"/>
      <c r="P111" s="341">
        <v>80000</v>
      </c>
      <c r="Q111" s="604">
        <f t="shared" si="31"/>
        <v>80000</v>
      </c>
    </row>
    <row r="112" spans="1:24" ht="16.5" customHeight="1" x14ac:dyDescent="0.3">
      <c r="A112" s="540"/>
      <c r="B112" s="531"/>
      <c r="C112" s="531"/>
      <c r="D112" s="532"/>
      <c r="E112" s="543"/>
      <c r="F112" s="542"/>
      <c r="G112" s="539"/>
      <c r="O112" s="457"/>
      <c r="W112" s="1330"/>
    </row>
    <row r="113" spans="1:68" s="175" customFormat="1" ht="19.5" customHeight="1" x14ac:dyDescent="0.3">
      <c r="A113" s="294"/>
      <c r="B113" s="236"/>
      <c r="C113" s="236" t="s">
        <v>146</v>
      </c>
      <c r="D113" s="281"/>
      <c r="E113" s="450"/>
      <c r="F113" s="240"/>
      <c r="G113" s="541"/>
      <c r="H113" s="283"/>
      <c r="I113" s="284"/>
      <c r="J113" s="284"/>
      <c r="K113" s="284"/>
      <c r="L113" s="284"/>
      <c r="M113" s="284"/>
      <c r="N113" s="284"/>
      <c r="O113" s="284"/>
      <c r="P113" s="285"/>
      <c r="R113" s="210"/>
      <c r="S113" s="210"/>
      <c r="T113" s="210"/>
      <c r="U113" s="210"/>
      <c r="V113" s="210"/>
      <c r="W113" s="544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  <c r="BI113" s="210"/>
      <c r="BJ113" s="210"/>
      <c r="BK113" s="210"/>
      <c r="BL113" s="210"/>
      <c r="BM113" s="210"/>
      <c r="BN113" s="210"/>
      <c r="BO113" s="210"/>
      <c r="BP113" s="210"/>
    </row>
    <row r="114" spans="1:68" s="1" customFormat="1" x14ac:dyDescent="0.3">
      <c r="A114" s="443"/>
      <c r="B114" s="293"/>
      <c r="C114" s="1649" t="s">
        <v>147</v>
      </c>
      <c r="D114" s="1650"/>
      <c r="E114" s="1650"/>
      <c r="F114" s="533"/>
      <c r="G114" s="286" t="s">
        <v>113</v>
      </c>
      <c r="H114" s="287" t="s">
        <v>148</v>
      </c>
      <c r="I114" s="286"/>
      <c r="J114" s="286"/>
      <c r="K114" s="286"/>
      <c r="L114" s="286"/>
      <c r="M114" s="286"/>
      <c r="N114" s="286"/>
      <c r="O114" s="286"/>
      <c r="P114" s="286"/>
      <c r="Q114" s="286" t="s">
        <v>149</v>
      </c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1:68" s="1" customFormat="1" x14ac:dyDescent="0.3">
      <c r="A115" s="443"/>
      <c r="B115" s="293"/>
      <c r="C115" s="1675" t="s">
        <v>153</v>
      </c>
      <c r="D115" s="1684"/>
      <c r="E115" s="1676"/>
      <c r="F115" s="534"/>
      <c r="G115" s="290"/>
      <c r="H115" s="291"/>
      <c r="I115" s="290"/>
      <c r="J115" s="290"/>
      <c r="K115" s="290"/>
      <c r="L115" s="290"/>
      <c r="M115" s="290"/>
      <c r="O115" s="290"/>
      <c r="P115" s="292"/>
      <c r="Q115" s="29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1:68" s="1" customFormat="1" x14ac:dyDescent="0.3">
      <c r="A116" s="443"/>
      <c r="B116" s="293"/>
      <c r="C116" s="293"/>
      <c r="D116" s="1655" t="s">
        <v>150</v>
      </c>
      <c r="E116" s="1656"/>
      <c r="F116" s="534"/>
      <c r="G116" s="290">
        <f>J17</f>
        <v>641725</v>
      </c>
      <c r="H116" s="291"/>
      <c r="I116" s="290"/>
      <c r="J116" s="290"/>
      <c r="K116" s="290"/>
      <c r="L116" s="290"/>
      <c r="M116" s="290"/>
      <c r="O116" s="290"/>
      <c r="P116" s="292"/>
      <c r="Q116" s="29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1:68" s="1" customFormat="1" x14ac:dyDescent="0.3">
      <c r="A117" s="443"/>
      <c r="B117" s="293"/>
      <c r="C117" s="293"/>
      <c r="D117" s="1655" t="s">
        <v>151</v>
      </c>
      <c r="E117" s="1656"/>
      <c r="F117" s="534"/>
      <c r="G117" s="290">
        <f>K17</f>
        <v>337509</v>
      </c>
      <c r="H117" s="291"/>
      <c r="I117" s="290"/>
      <c r="J117" s="290"/>
      <c r="K117" s="290"/>
      <c r="L117" s="290"/>
      <c r="M117" s="290"/>
      <c r="O117" s="290"/>
      <c r="P117" s="292"/>
      <c r="Q117" s="29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1:68" s="1" customFormat="1" x14ac:dyDescent="0.3">
      <c r="A118" s="443"/>
      <c r="B118" s="293"/>
      <c r="C118" s="293"/>
      <c r="D118" s="1655" t="s">
        <v>152</v>
      </c>
      <c r="E118" s="1656"/>
      <c r="F118" s="534"/>
      <c r="G118" s="290">
        <f>L17</f>
        <v>334366</v>
      </c>
      <c r="H118" s="291"/>
      <c r="I118" s="290"/>
      <c r="J118" s="290"/>
      <c r="K118" s="290"/>
      <c r="L118" s="290"/>
      <c r="M118" s="290"/>
      <c r="O118" s="290"/>
      <c r="P118" s="292"/>
      <c r="Q118" s="29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1:68" s="1" customFormat="1" ht="18.75" customHeight="1" x14ac:dyDescent="0.3">
      <c r="B119" s="1039"/>
      <c r="C119" s="1657" t="s">
        <v>14</v>
      </c>
      <c r="D119" s="1658"/>
      <c r="E119" s="1659"/>
      <c r="F119" s="289"/>
      <c r="G119" s="290"/>
      <c r="H119" s="291"/>
      <c r="I119" s="290"/>
      <c r="J119" s="290"/>
      <c r="K119" s="290"/>
      <c r="L119" s="290"/>
      <c r="M119" s="290"/>
      <c r="O119" s="290"/>
      <c r="Q119" s="292"/>
    </row>
    <row r="120" spans="1:68" s="1" customFormat="1" x14ac:dyDescent="0.3">
      <c r="B120" s="1039"/>
      <c r="C120" s="293"/>
      <c r="D120" s="1655" t="s">
        <v>1945</v>
      </c>
      <c r="E120" s="1656"/>
      <c r="F120" s="289"/>
      <c r="G120" s="290"/>
      <c r="H120" s="291"/>
      <c r="I120" s="290"/>
      <c r="J120" s="290"/>
      <c r="K120" s="290"/>
      <c r="L120" s="290"/>
      <c r="M120" s="290"/>
      <c r="O120" s="290"/>
      <c r="Q120" s="292"/>
    </row>
    <row r="121" spans="1:68" s="1" customFormat="1" x14ac:dyDescent="0.3">
      <c r="B121" s="1616"/>
      <c r="C121" s="293"/>
      <c r="D121" s="1614"/>
      <c r="E121" s="1615" t="s">
        <v>1921</v>
      </c>
      <c r="F121" s="534"/>
      <c r="G121" s="290">
        <v>20000</v>
      </c>
      <c r="H121" s="291"/>
      <c r="I121" s="290"/>
      <c r="J121" s="290"/>
      <c r="K121" s="290"/>
      <c r="L121" s="290"/>
      <c r="M121" s="290"/>
      <c r="O121" s="290"/>
      <c r="Q121" s="292"/>
    </row>
    <row r="122" spans="1:68" s="1" customFormat="1" x14ac:dyDescent="0.3">
      <c r="B122" s="1616"/>
      <c r="C122" s="293"/>
      <c r="D122" s="1614"/>
      <c r="E122" s="1615" t="s">
        <v>1922</v>
      </c>
      <c r="F122" s="534"/>
      <c r="G122" s="290">
        <v>10000</v>
      </c>
      <c r="H122" s="291"/>
      <c r="I122" s="290"/>
      <c r="J122" s="290"/>
      <c r="K122" s="290"/>
      <c r="L122" s="290"/>
      <c r="M122" s="290"/>
      <c r="O122" s="290"/>
      <c r="Q122" s="292"/>
    </row>
    <row r="123" spans="1:68" s="1" customFormat="1" x14ac:dyDescent="0.3">
      <c r="B123" s="1039"/>
      <c r="C123" s="294" t="s">
        <v>18</v>
      </c>
      <c r="D123" s="1035"/>
      <c r="E123" s="1036"/>
      <c r="F123" s="534"/>
      <c r="G123" s="290"/>
      <c r="H123" s="291"/>
      <c r="I123" s="290"/>
      <c r="J123" s="290"/>
      <c r="K123" s="290"/>
      <c r="L123" s="290"/>
      <c r="M123" s="290"/>
      <c r="O123" s="290"/>
      <c r="Q123" s="292"/>
    </row>
    <row r="124" spans="1:68" s="1" customFormat="1" ht="21" customHeight="1" x14ac:dyDescent="0.3">
      <c r="A124" s="1039"/>
      <c r="B124" s="1039"/>
      <c r="C124" s="293"/>
      <c r="D124" s="1655" t="s">
        <v>1592</v>
      </c>
      <c r="E124" s="1656"/>
      <c r="F124" s="534"/>
      <c r="G124" s="290">
        <f>O17</f>
        <v>70000</v>
      </c>
      <c r="H124" s="291"/>
      <c r="I124" s="290"/>
      <c r="J124" s="290"/>
      <c r="K124" s="290"/>
      <c r="L124" s="290"/>
      <c r="M124" s="290"/>
      <c r="O124" s="290"/>
      <c r="P124" s="292"/>
      <c r="Q124" s="29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</row>
    <row r="125" spans="1:68" s="1" customFormat="1" x14ac:dyDescent="0.3">
      <c r="A125" s="302"/>
      <c r="B125" s="302"/>
      <c r="C125" s="294" t="s">
        <v>155</v>
      </c>
      <c r="D125" s="288"/>
      <c r="E125" s="303"/>
      <c r="F125" s="289"/>
      <c r="G125" s="290"/>
      <c r="H125" s="291"/>
      <c r="I125" s="290"/>
      <c r="J125" s="290"/>
      <c r="K125" s="290"/>
      <c r="L125" s="290"/>
      <c r="M125" s="290"/>
      <c r="O125" s="290"/>
      <c r="P125" s="292"/>
      <c r="Q125" s="292"/>
    </row>
    <row r="126" spans="1:68" s="1" customFormat="1" ht="44.25" customHeight="1" x14ac:dyDescent="0.3">
      <c r="A126" s="302"/>
      <c r="B126" s="302"/>
      <c r="C126" s="294"/>
      <c r="D126" s="1664" t="s">
        <v>254</v>
      </c>
      <c r="E126" s="1665"/>
      <c r="F126" s="289"/>
      <c r="G126" s="290">
        <f>P17</f>
        <v>1460000</v>
      </c>
      <c r="H126" s="291"/>
      <c r="I126" s="290"/>
      <c r="J126" s="290"/>
      <c r="K126" s="290"/>
      <c r="L126" s="290"/>
      <c r="M126" s="290"/>
      <c r="O126" s="290"/>
      <c r="P126" s="292"/>
      <c r="Q126" s="292"/>
    </row>
    <row r="127" spans="1:68" s="1" customFormat="1" ht="21.75" customHeight="1" x14ac:dyDescent="0.3">
      <c r="A127" s="445"/>
      <c r="B127" s="313"/>
      <c r="C127" s="1649" t="s">
        <v>122</v>
      </c>
      <c r="D127" s="1650"/>
      <c r="E127" s="1651"/>
      <c r="F127" s="535"/>
      <c r="G127" s="305">
        <f>SUM(G115:G126)</f>
        <v>2873600</v>
      </c>
      <c r="H127" s="305">
        <v>1645400</v>
      </c>
      <c r="I127" s="305"/>
      <c r="J127" s="305"/>
      <c r="K127" s="305"/>
      <c r="L127" s="305"/>
      <c r="M127" s="305"/>
      <c r="N127" s="305"/>
      <c r="O127" s="305"/>
      <c r="P127" s="305"/>
      <c r="Q127" s="305">
        <f>SUM(G127-H127)</f>
        <v>1228200</v>
      </c>
      <c r="R127" s="536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</row>
    <row r="128" spans="1:68" s="175" customFormat="1" ht="20.25" customHeight="1" x14ac:dyDescent="0.3">
      <c r="A128" s="236"/>
      <c r="B128" s="236"/>
      <c r="C128" s="236" t="s">
        <v>467</v>
      </c>
      <c r="D128" s="307"/>
      <c r="E128" s="1685" t="s">
        <v>1603</v>
      </c>
      <c r="F128" s="1686"/>
      <c r="G128" s="1686"/>
      <c r="H128" s="1686"/>
      <c r="I128" s="1686"/>
      <c r="J128" s="1686"/>
      <c r="K128" s="1686"/>
      <c r="L128" s="1686"/>
      <c r="M128" s="1686"/>
      <c r="N128" s="1686"/>
      <c r="O128" s="1686"/>
      <c r="P128" s="1686"/>
      <c r="Q128" s="1686"/>
    </row>
    <row r="129" spans="1:68" s="175" customFormat="1" ht="20.25" customHeight="1" x14ac:dyDescent="0.3">
      <c r="A129" s="236"/>
      <c r="B129" s="236"/>
      <c r="C129" s="236"/>
      <c r="D129" s="307"/>
      <c r="E129" s="1685" t="s">
        <v>1602</v>
      </c>
      <c r="F129" s="1686"/>
      <c r="G129" s="1686"/>
      <c r="H129" s="1686"/>
      <c r="I129" s="1686"/>
      <c r="J129" s="1686"/>
      <c r="K129" s="1686"/>
      <c r="L129" s="1686"/>
      <c r="M129" s="1686"/>
      <c r="N129" s="1686"/>
      <c r="O129" s="1686"/>
      <c r="P129" s="1686"/>
      <c r="Q129" s="1686"/>
    </row>
    <row r="130" spans="1:68" s="1" customFormat="1" x14ac:dyDescent="0.3">
      <c r="C130" s="228"/>
      <c r="D130" s="1040"/>
      <c r="E130" s="154" t="s">
        <v>1604</v>
      </c>
      <c r="F130" s="231"/>
      <c r="G130" s="185"/>
      <c r="H130" s="232"/>
      <c r="I130" s="233"/>
      <c r="J130" s="233"/>
      <c r="K130" s="233"/>
      <c r="L130" s="233"/>
      <c r="M130" s="233"/>
      <c r="N130" s="233"/>
      <c r="O130" s="233"/>
      <c r="P130" s="234"/>
    </row>
    <row r="131" spans="1:68" s="1" customFormat="1" x14ac:dyDescent="0.3">
      <c r="A131" s="302"/>
      <c r="B131" s="302"/>
      <c r="C131" s="6"/>
      <c r="D131" s="6"/>
      <c r="E131" s="3"/>
      <c r="F131" s="8"/>
      <c r="G131" s="4"/>
      <c r="H131" s="7"/>
      <c r="I131" s="92"/>
      <c r="J131" s="92"/>
      <c r="K131" s="92"/>
      <c r="L131" s="92"/>
      <c r="M131" s="92"/>
      <c r="N131" s="92"/>
      <c r="O131" s="92"/>
      <c r="P131" s="9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</row>
    <row r="132" spans="1:68" s="2" customFormat="1" x14ac:dyDescent="0.3">
      <c r="A132" s="134"/>
      <c r="B132" s="134"/>
      <c r="C132" s="135"/>
      <c r="D132" s="135"/>
      <c r="E132" s="136"/>
      <c r="F132" s="137"/>
      <c r="G132" s="7"/>
      <c r="H132" s="7"/>
      <c r="I132" s="93"/>
      <c r="J132" s="93"/>
      <c r="K132" s="93"/>
      <c r="L132" s="93"/>
      <c r="M132" s="93"/>
      <c r="N132" s="93"/>
      <c r="O132" s="93"/>
      <c r="P132" s="93"/>
    </row>
    <row r="133" spans="1:68" s="2" customFormat="1" x14ac:dyDescent="0.3">
      <c r="A133" s="134"/>
      <c r="B133" s="134"/>
      <c r="C133" s="135"/>
      <c r="D133" s="135"/>
      <c r="E133" s="136"/>
      <c r="F133" s="137"/>
      <c r="G133" s="7"/>
      <c r="H133" s="7"/>
      <c r="I133" s="93"/>
      <c r="J133" s="93"/>
      <c r="K133" s="93"/>
      <c r="L133" s="93"/>
      <c r="M133" s="93"/>
      <c r="N133" s="93"/>
      <c r="O133" s="93"/>
      <c r="P133" s="93"/>
    </row>
    <row r="134" spans="1:68" s="2" customFormat="1" x14ac:dyDescent="0.3">
      <c r="A134" s="134"/>
      <c r="B134" s="134"/>
      <c r="C134" s="134"/>
      <c r="D134" s="135"/>
      <c r="E134" s="136"/>
      <c r="F134" s="137"/>
      <c r="G134" s="7"/>
      <c r="H134" s="7"/>
      <c r="I134" s="93"/>
      <c r="J134" s="93"/>
      <c r="K134" s="93"/>
      <c r="L134" s="93"/>
      <c r="M134" s="93"/>
      <c r="N134" s="93"/>
      <c r="O134" s="93"/>
      <c r="P134" s="93"/>
      <c r="Q134" s="93"/>
    </row>
    <row r="135" spans="1:68" s="2" customFormat="1" x14ac:dyDescent="0.3">
      <c r="A135" s="134"/>
      <c r="B135" s="134"/>
      <c r="C135" s="134"/>
      <c r="D135" s="135"/>
      <c r="E135" s="136"/>
      <c r="F135" s="137"/>
      <c r="G135" s="7"/>
      <c r="H135" s="7"/>
      <c r="I135" s="93"/>
      <c r="J135" s="93"/>
      <c r="K135" s="93"/>
      <c r="L135" s="93"/>
      <c r="M135" s="93"/>
      <c r="N135" s="93"/>
      <c r="O135" s="93"/>
      <c r="P135" s="93"/>
      <c r="Q135" s="93"/>
    </row>
    <row r="136" spans="1:68" s="2" customFormat="1" x14ac:dyDescent="0.3">
      <c r="A136" s="134"/>
      <c r="B136" s="134"/>
      <c r="C136" s="134"/>
      <c r="D136" s="135"/>
      <c r="E136" s="136"/>
      <c r="F136" s="137"/>
      <c r="G136" s="7"/>
      <c r="H136" s="7"/>
      <c r="I136" s="93"/>
      <c r="J136" s="93"/>
      <c r="K136" s="93"/>
      <c r="L136" s="93"/>
      <c r="M136" s="93"/>
      <c r="N136" s="93"/>
      <c r="O136" s="93"/>
      <c r="P136" s="93"/>
      <c r="Q136" s="93"/>
    </row>
    <row r="137" spans="1:68" s="2" customFormat="1" x14ac:dyDescent="0.3">
      <c r="A137" s="134"/>
      <c r="B137" s="134"/>
      <c r="C137" s="134"/>
      <c r="D137" s="135"/>
      <c r="E137" s="136"/>
      <c r="F137" s="137"/>
      <c r="G137" s="7"/>
      <c r="H137" s="7"/>
      <c r="I137" s="93"/>
      <c r="J137" s="93"/>
      <c r="K137" s="93"/>
      <c r="L137" s="93"/>
      <c r="M137" s="93"/>
      <c r="N137" s="93"/>
      <c r="O137" s="93"/>
      <c r="P137" s="93"/>
      <c r="Q137" s="93"/>
    </row>
    <row r="138" spans="1:68" s="2" customFormat="1" x14ac:dyDescent="0.3">
      <c r="A138" s="134"/>
      <c r="B138" s="134"/>
      <c r="C138" s="134"/>
      <c r="D138" s="135"/>
      <c r="E138" s="136"/>
      <c r="F138" s="137"/>
      <c r="G138" s="7"/>
      <c r="H138" s="7"/>
      <c r="I138" s="93"/>
      <c r="J138" s="93"/>
      <c r="K138" s="93"/>
      <c r="L138" s="93"/>
      <c r="M138" s="93"/>
      <c r="N138" s="93"/>
      <c r="O138" s="93"/>
      <c r="P138" s="93"/>
      <c r="Q138" s="93"/>
    </row>
    <row r="139" spans="1:68" s="2" customFormat="1" x14ac:dyDescent="0.3">
      <c r="A139" s="134"/>
      <c r="B139" s="134"/>
      <c r="C139" s="134"/>
      <c r="D139" s="135"/>
      <c r="E139" s="136"/>
      <c r="F139" s="137"/>
      <c r="G139" s="7"/>
      <c r="H139" s="7"/>
      <c r="I139" s="93"/>
      <c r="J139" s="93"/>
      <c r="K139" s="93"/>
      <c r="L139" s="93"/>
      <c r="M139" s="93"/>
      <c r="N139" s="93"/>
      <c r="O139" s="93"/>
      <c r="P139" s="93"/>
      <c r="Q139" s="93"/>
    </row>
    <row r="140" spans="1:68" s="93" customFormat="1" x14ac:dyDescent="0.3">
      <c r="A140" s="134"/>
      <c r="B140" s="134"/>
      <c r="C140" s="134"/>
      <c r="D140" s="135"/>
      <c r="E140" s="136"/>
      <c r="F140" s="137"/>
      <c r="G140" s="7"/>
      <c r="H140" s="7"/>
    </row>
    <row r="141" spans="1:68" s="2" customFormat="1" x14ac:dyDescent="0.3">
      <c r="A141" s="134"/>
      <c r="B141" s="134"/>
      <c r="C141" s="134"/>
      <c r="D141" s="135"/>
      <c r="E141" s="136"/>
      <c r="F141" s="137"/>
      <c r="G141" s="7"/>
      <c r="H141" s="7"/>
      <c r="I141" s="93"/>
      <c r="J141" s="93"/>
      <c r="K141" s="93"/>
      <c r="L141" s="93"/>
      <c r="M141" s="93"/>
      <c r="N141" s="93"/>
      <c r="O141" s="93"/>
      <c r="P141" s="93"/>
      <c r="Q141" s="93"/>
    </row>
    <row r="142" spans="1:68" s="2" customFormat="1" x14ac:dyDescent="0.3">
      <c r="A142" s="134"/>
      <c r="B142" s="134"/>
      <c r="C142" s="134"/>
      <c r="D142" s="135"/>
      <c r="E142" s="136"/>
      <c r="F142" s="137"/>
      <c r="G142" s="7"/>
      <c r="H142" s="7"/>
      <c r="I142" s="93"/>
      <c r="J142" s="93"/>
      <c r="K142" s="93"/>
      <c r="L142" s="93"/>
      <c r="M142" s="93"/>
      <c r="N142" s="93"/>
      <c r="O142" s="93"/>
      <c r="P142" s="93"/>
      <c r="Q142" s="93"/>
    </row>
    <row r="143" spans="1:68" s="2" customFormat="1" x14ac:dyDescent="0.3">
      <c r="A143" s="134"/>
      <c r="B143" s="134"/>
      <c r="C143" s="134"/>
      <c r="D143" s="135"/>
      <c r="E143" s="136"/>
      <c r="F143" s="137"/>
      <c r="G143" s="7"/>
      <c r="H143" s="7"/>
      <c r="I143" s="93"/>
      <c r="J143" s="93"/>
      <c r="K143" s="93"/>
      <c r="L143" s="93"/>
      <c r="M143" s="93"/>
      <c r="N143" s="93"/>
      <c r="O143" s="93"/>
      <c r="P143" s="93"/>
      <c r="Q143" s="93"/>
    </row>
    <row r="144" spans="1:68" s="2" customFormat="1" x14ac:dyDescent="0.3">
      <c r="A144" s="134"/>
      <c r="B144" s="134"/>
      <c r="C144" s="134"/>
      <c r="D144" s="135"/>
      <c r="E144" s="136"/>
      <c r="F144" s="137"/>
      <c r="G144" s="7"/>
      <c r="H144" s="7"/>
      <c r="I144" s="93"/>
      <c r="J144" s="93"/>
      <c r="K144" s="93"/>
      <c r="L144" s="93"/>
      <c r="M144" s="93"/>
      <c r="N144" s="93"/>
      <c r="O144" s="93"/>
      <c r="P144" s="93"/>
      <c r="Q144" s="93"/>
    </row>
    <row r="145" spans="1:17" s="2" customFormat="1" x14ac:dyDescent="0.3">
      <c r="A145" s="134"/>
      <c r="B145" s="134"/>
      <c r="C145" s="134"/>
      <c r="D145" s="135"/>
      <c r="E145" s="136"/>
      <c r="F145" s="137"/>
      <c r="G145" s="7"/>
      <c r="H145" s="7"/>
      <c r="I145" s="93"/>
      <c r="J145" s="93"/>
      <c r="K145" s="93"/>
      <c r="L145" s="93"/>
      <c r="M145" s="93"/>
      <c r="N145" s="93"/>
      <c r="O145" s="93"/>
      <c r="P145" s="93"/>
      <c r="Q145" s="93"/>
    </row>
    <row r="146" spans="1:17" s="2" customFormat="1" x14ac:dyDescent="0.3">
      <c r="A146" s="134"/>
      <c r="B146" s="134"/>
      <c r="C146" s="134"/>
      <c r="D146" s="135"/>
      <c r="E146" s="136"/>
      <c r="F146" s="137"/>
      <c r="G146" s="7"/>
      <c r="H146" s="7"/>
      <c r="I146" s="93"/>
      <c r="J146" s="93"/>
      <c r="K146" s="93"/>
      <c r="L146" s="93"/>
      <c r="M146" s="93"/>
      <c r="N146" s="93"/>
      <c r="O146" s="93"/>
      <c r="P146" s="93"/>
      <c r="Q146" s="93"/>
    </row>
    <row r="147" spans="1:17" s="2" customFormat="1" x14ac:dyDescent="0.3">
      <c r="A147" s="134"/>
      <c r="B147" s="134"/>
      <c r="C147" s="134"/>
      <c r="D147" s="135"/>
      <c r="E147" s="136"/>
      <c r="F147" s="137"/>
      <c r="G147" s="7"/>
      <c r="H147" s="7"/>
      <c r="I147" s="93"/>
      <c r="J147" s="93"/>
      <c r="K147" s="93"/>
      <c r="L147" s="93"/>
      <c r="M147" s="93"/>
      <c r="N147" s="93"/>
      <c r="O147" s="93"/>
      <c r="P147" s="93"/>
      <c r="Q147" s="93"/>
    </row>
    <row r="148" spans="1:17" s="2" customFormat="1" x14ac:dyDescent="0.3">
      <c r="A148" s="134"/>
      <c r="B148" s="134"/>
      <c r="C148" s="134"/>
      <c r="D148" s="135"/>
      <c r="E148" s="136"/>
      <c r="F148" s="137"/>
      <c r="G148" s="7"/>
      <c r="H148" s="7"/>
      <c r="I148" s="93"/>
      <c r="J148" s="93"/>
      <c r="K148" s="93"/>
      <c r="L148" s="93"/>
      <c r="M148" s="93"/>
      <c r="N148" s="93"/>
      <c r="O148" s="93"/>
      <c r="P148" s="93"/>
      <c r="Q148" s="93"/>
    </row>
    <row r="149" spans="1:17" s="2" customFormat="1" x14ac:dyDescent="0.3">
      <c r="A149" s="134"/>
      <c r="B149" s="134"/>
      <c r="C149" s="134"/>
      <c r="D149" s="135"/>
      <c r="E149" s="136"/>
      <c r="F149" s="137"/>
      <c r="G149" s="7"/>
      <c r="H149" s="7"/>
      <c r="I149" s="93"/>
      <c r="J149" s="93"/>
      <c r="K149" s="93"/>
      <c r="L149" s="93"/>
      <c r="M149" s="93"/>
      <c r="N149" s="93"/>
      <c r="O149" s="93"/>
      <c r="P149" s="93"/>
      <c r="Q149" s="93"/>
    </row>
    <row r="150" spans="1:17" s="2" customFormat="1" x14ac:dyDescent="0.3">
      <c r="A150" s="134"/>
      <c r="B150" s="134"/>
      <c r="C150" s="134"/>
      <c r="D150" s="135"/>
      <c r="E150" s="136"/>
      <c r="F150" s="137"/>
      <c r="G150" s="7"/>
      <c r="H150" s="7"/>
      <c r="I150" s="93"/>
      <c r="J150" s="93"/>
      <c r="K150" s="93"/>
      <c r="L150" s="93"/>
      <c r="M150" s="93"/>
      <c r="N150" s="93"/>
      <c r="O150" s="93"/>
      <c r="P150" s="93"/>
      <c r="Q150" s="93"/>
    </row>
    <row r="151" spans="1:17" s="2" customFormat="1" x14ac:dyDescent="0.3">
      <c r="A151" s="134"/>
      <c r="B151" s="134"/>
      <c r="C151" s="134"/>
      <c r="D151" s="135"/>
      <c r="E151" s="136"/>
      <c r="F151" s="137"/>
      <c r="G151" s="7"/>
      <c r="H151" s="7"/>
      <c r="I151" s="93"/>
      <c r="J151" s="93"/>
      <c r="K151" s="93"/>
      <c r="L151" s="93"/>
      <c r="M151" s="93"/>
      <c r="N151" s="93"/>
      <c r="O151" s="93"/>
      <c r="P151" s="93"/>
      <c r="Q151" s="93"/>
    </row>
    <row r="152" spans="1:17" s="2" customFormat="1" x14ac:dyDescent="0.3">
      <c r="A152" s="134"/>
      <c r="B152" s="134"/>
      <c r="C152" s="134"/>
      <c r="D152" s="135"/>
      <c r="E152" s="136"/>
      <c r="F152" s="137"/>
      <c r="G152" s="7"/>
      <c r="H152" s="7"/>
      <c r="I152" s="93"/>
      <c r="J152" s="93"/>
      <c r="K152" s="93"/>
      <c r="L152" s="93"/>
      <c r="M152" s="93"/>
      <c r="N152" s="93"/>
      <c r="O152" s="93"/>
      <c r="P152" s="93"/>
      <c r="Q152" s="93"/>
    </row>
    <row r="153" spans="1:17" s="2" customFormat="1" x14ac:dyDescent="0.3">
      <c r="A153" s="134"/>
      <c r="B153" s="134"/>
      <c r="C153" s="134"/>
      <c r="D153" s="135"/>
      <c r="E153" s="136"/>
      <c r="F153" s="137"/>
      <c r="G153" s="7"/>
      <c r="H153" s="7"/>
      <c r="I153" s="93"/>
      <c r="J153" s="93"/>
      <c r="K153" s="93"/>
      <c r="L153" s="93"/>
      <c r="M153" s="93"/>
      <c r="N153" s="93"/>
      <c r="O153" s="93"/>
      <c r="P153" s="93"/>
      <c r="Q153" s="93"/>
    </row>
    <row r="154" spans="1:17" s="2" customFormat="1" x14ac:dyDescent="0.3">
      <c r="A154" s="134"/>
      <c r="B154" s="134"/>
      <c r="C154" s="134"/>
      <c r="D154" s="135"/>
      <c r="E154" s="136"/>
      <c r="F154" s="137"/>
      <c r="G154" s="7"/>
      <c r="H154" s="7"/>
      <c r="I154" s="93"/>
      <c r="J154" s="93"/>
      <c r="K154" s="93"/>
      <c r="L154" s="93"/>
      <c r="M154" s="93"/>
      <c r="N154" s="93"/>
      <c r="O154" s="93"/>
      <c r="P154" s="93"/>
      <c r="Q154" s="93"/>
    </row>
    <row r="155" spans="1:17" s="2" customFormat="1" x14ac:dyDescent="0.3">
      <c r="A155" s="134"/>
      <c r="B155" s="134"/>
      <c r="C155" s="134"/>
      <c r="D155" s="135"/>
      <c r="E155" s="136"/>
      <c r="F155" s="137"/>
      <c r="G155" s="7"/>
      <c r="H155" s="7"/>
      <c r="I155" s="93"/>
      <c r="J155" s="93"/>
      <c r="K155" s="93"/>
      <c r="L155" s="93"/>
      <c r="M155" s="93"/>
      <c r="N155" s="93"/>
      <c r="O155" s="93"/>
      <c r="P155" s="93"/>
      <c r="Q155" s="93"/>
    </row>
    <row r="156" spans="1:17" s="2" customFormat="1" x14ac:dyDescent="0.3">
      <c r="A156" s="134"/>
      <c r="B156" s="134"/>
      <c r="C156" s="134"/>
      <c r="D156" s="135"/>
      <c r="E156" s="136"/>
      <c r="F156" s="137"/>
      <c r="G156" s="7"/>
      <c r="H156" s="7"/>
      <c r="I156" s="93"/>
      <c r="J156" s="93"/>
      <c r="K156" s="93"/>
      <c r="L156" s="93"/>
      <c r="M156" s="93"/>
      <c r="N156" s="93"/>
      <c r="O156" s="93"/>
      <c r="P156" s="93"/>
      <c r="Q156" s="93"/>
    </row>
    <row r="157" spans="1:17" s="2" customFormat="1" x14ac:dyDescent="0.3">
      <c r="A157" s="134"/>
      <c r="B157" s="134"/>
      <c r="C157" s="134"/>
      <c r="D157" s="135"/>
      <c r="E157" s="136"/>
      <c r="F157" s="137"/>
      <c r="G157" s="7"/>
      <c r="H157" s="7"/>
      <c r="I157" s="93"/>
      <c r="J157" s="93"/>
      <c r="K157" s="93"/>
      <c r="L157" s="93"/>
      <c r="M157" s="93"/>
      <c r="N157" s="93"/>
      <c r="O157" s="93"/>
      <c r="P157" s="93"/>
      <c r="Q157" s="93"/>
    </row>
    <row r="158" spans="1:17" s="2" customFormat="1" x14ac:dyDescent="0.3">
      <c r="A158" s="134"/>
      <c r="B158" s="134"/>
      <c r="C158" s="134"/>
      <c r="D158" s="135"/>
      <c r="E158" s="136"/>
      <c r="F158" s="137"/>
      <c r="G158" s="7"/>
      <c r="H158" s="7"/>
      <c r="I158" s="93"/>
      <c r="J158" s="93"/>
      <c r="K158" s="93"/>
      <c r="L158" s="93"/>
      <c r="M158" s="93"/>
      <c r="N158" s="93"/>
      <c r="O158" s="93"/>
      <c r="P158" s="93"/>
      <c r="Q158" s="93"/>
    </row>
    <row r="159" spans="1:17" s="2" customFormat="1" x14ac:dyDescent="0.3">
      <c r="A159" s="134"/>
      <c r="B159" s="134"/>
      <c r="C159" s="134"/>
      <c r="D159" s="135"/>
      <c r="E159" s="136"/>
      <c r="F159" s="137"/>
      <c r="G159" s="7"/>
      <c r="H159" s="7"/>
      <c r="I159" s="93"/>
      <c r="J159" s="93"/>
      <c r="K159" s="93"/>
      <c r="L159" s="93"/>
      <c r="M159" s="93"/>
      <c r="N159" s="93"/>
      <c r="O159" s="93"/>
      <c r="P159" s="93"/>
      <c r="Q159" s="93"/>
    </row>
    <row r="160" spans="1:17" s="2" customFormat="1" x14ac:dyDescent="0.3">
      <c r="A160" s="134"/>
      <c r="B160" s="134"/>
      <c r="C160" s="134"/>
      <c r="D160" s="135"/>
      <c r="E160" s="136"/>
      <c r="F160" s="137"/>
      <c r="G160" s="7"/>
      <c r="H160" s="7"/>
      <c r="I160" s="93"/>
      <c r="J160" s="93"/>
      <c r="K160" s="93"/>
      <c r="L160" s="93"/>
      <c r="M160" s="93"/>
      <c r="N160" s="93"/>
      <c r="O160" s="93"/>
      <c r="P160" s="93"/>
      <c r="Q160" s="93"/>
    </row>
    <row r="161" spans="1:17" s="2" customFormat="1" x14ac:dyDescent="0.3">
      <c r="A161" s="134"/>
      <c r="B161" s="134"/>
      <c r="C161" s="134"/>
      <c r="D161" s="135"/>
      <c r="E161" s="136"/>
      <c r="F161" s="137"/>
      <c r="G161" s="7"/>
      <c r="H161" s="7"/>
      <c r="I161" s="93"/>
      <c r="J161" s="93"/>
      <c r="K161" s="93"/>
      <c r="L161" s="93"/>
      <c r="M161" s="93"/>
      <c r="N161" s="93"/>
      <c r="O161" s="93"/>
      <c r="P161" s="93"/>
      <c r="Q161" s="93"/>
    </row>
    <row r="162" spans="1:17" s="2" customFormat="1" x14ac:dyDescent="0.3">
      <c r="A162" s="134"/>
      <c r="B162" s="134"/>
      <c r="C162" s="134"/>
      <c r="D162" s="135"/>
      <c r="E162" s="136"/>
      <c r="F162" s="137"/>
      <c r="G162" s="7"/>
      <c r="H162" s="7"/>
      <c r="I162" s="93"/>
      <c r="J162" s="93"/>
      <c r="K162" s="93"/>
      <c r="L162" s="93"/>
      <c r="M162" s="93"/>
      <c r="N162" s="93"/>
      <c r="O162" s="93"/>
      <c r="P162" s="93"/>
      <c r="Q162" s="93"/>
    </row>
    <row r="163" spans="1:17" s="2" customFormat="1" x14ac:dyDescent="0.3">
      <c r="A163" s="134"/>
      <c r="B163" s="134"/>
      <c r="C163" s="134"/>
      <c r="D163" s="135"/>
      <c r="E163" s="136"/>
      <c r="F163" s="137"/>
      <c r="G163" s="7"/>
      <c r="H163" s="7"/>
      <c r="I163" s="93"/>
      <c r="J163" s="93"/>
      <c r="K163" s="93"/>
      <c r="L163" s="93"/>
      <c r="M163" s="93"/>
      <c r="N163" s="93"/>
      <c r="O163" s="93"/>
      <c r="P163" s="93"/>
      <c r="Q163" s="93"/>
    </row>
    <row r="164" spans="1:17" s="2" customFormat="1" x14ac:dyDescent="0.3">
      <c r="A164" s="134"/>
      <c r="B164" s="134"/>
      <c r="C164" s="134"/>
      <c r="D164" s="135"/>
      <c r="E164" s="136"/>
      <c r="F164" s="137"/>
      <c r="G164" s="7"/>
      <c r="H164" s="7"/>
      <c r="I164" s="93"/>
      <c r="J164" s="93"/>
      <c r="K164" s="93"/>
      <c r="L164" s="93"/>
      <c r="M164" s="93"/>
      <c r="N164" s="93"/>
      <c r="O164" s="93"/>
      <c r="P164" s="93"/>
      <c r="Q164" s="93"/>
    </row>
    <row r="165" spans="1:17" s="2" customFormat="1" x14ac:dyDescent="0.3">
      <c r="A165" s="134"/>
      <c r="B165" s="134"/>
      <c r="C165" s="134"/>
      <c r="D165" s="135"/>
      <c r="E165" s="136"/>
      <c r="F165" s="137"/>
      <c r="G165" s="7"/>
      <c r="H165" s="7"/>
      <c r="I165" s="93"/>
      <c r="J165" s="93"/>
      <c r="K165" s="93"/>
      <c r="L165" s="93"/>
      <c r="M165" s="93"/>
      <c r="N165" s="93"/>
      <c r="O165" s="93"/>
      <c r="P165" s="93"/>
      <c r="Q165" s="93"/>
    </row>
    <row r="166" spans="1:17" s="2" customFormat="1" x14ac:dyDescent="0.3">
      <c r="A166" s="134"/>
      <c r="B166" s="134"/>
      <c r="C166" s="134"/>
      <c r="D166" s="135"/>
      <c r="E166" s="136"/>
      <c r="F166" s="137"/>
      <c r="G166" s="7"/>
      <c r="H166" s="7"/>
      <c r="I166" s="93"/>
      <c r="J166" s="93"/>
      <c r="K166" s="93"/>
      <c r="L166" s="93"/>
      <c r="M166" s="93"/>
      <c r="N166" s="93"/>
      <c r="O166" s="93"/>
      <c r="P166" s="93"/>
      <c r="Q166" s="93"/>
    </row>
    <row r="167" spans="1:17" s="2" customFormat="1" x14ac:dyDescent="0.3">
      <c r="A167" s="134"/>
      <c r="B167" s="134"/>
      <c r="C167" s="134"/>
      <c r="D167" s="135"/>
      <c r="E167" s="136"/>
      <c r="F167" s="137"/>
      <c r="G167" s="7"/>
      <c r="H167" s="7"/>
      <c r="I167" s="93"/>
      <c r="J167" s="93"/>
      <c r="K167" s="93"/>
      <c r="L167" s="93"/>
      <c r="M167" s="93"/>
      <c r="N167" s="93"/>
      <c r="O167" s="93"/>
      <c r="P167" s="93"/>
      <c r="Q167" s="93"/>
    </row>
    <row r="168" spans="1:17" s="2" customFormat="1" x14ac:dyDescent="0.3">
      <c r="A168" s="134"/>
      <c r="B168" s="134"/>
      <c r="C168" s="134"/>
      <c r="D168" s="135"/>
      <c r="E168" s="136"/>
      <c r="F168" s="137"/>
      <c r="G168" s="7"/>
      <c r="H168" s="7"/>
      <c r="I168" s="93"/>
      <c r="J168" s="93"/>
      <c r="K168" s="93"/>
      <c r="L168" s="93"/>
      <c r="M168" s="93"/>
      <c r="N168" s="93"/>
      <c r="O168" s="93"/>
      <c r="P168" s="93"/>
      <c r="Q168" s="93"/>
    </row>
    <row r="169" spans="1:17" s="2" customFormat="1" x14ac:dyDescent="0.3">
      <c r="A169" s="134"/>
      <c r="B169" s="134"/>
      <c r="C169" s="134"/>
      <c r="D169" s="135"/>
      <c r="E169" s="136"/>
      <c r="F169" s="137"/>
      <c r="G169" s="7"/>
      <c r="H169" s="7"/>
      <c r="I169" s="93"/>
      <c r="J169" s="93"/>
      <c r="K169" s="93"/>
      <c r="L169" s="93"/>
      <c r="M169" s="93"/>
      <c r="N169" s="93"/>
      <c r="O169" s="93"/>
      <c r="P169" s="93"/>
      <c r="Q169" s="93"/>
    </row>
    <row r="170" spans="1:17" s="2" customFormat="1" x14ac:dyDescent="0.3">
      <c r="A170" s="134"/>
      <c r="B170" s="134"/>
      <c r="C170" s="134"/>
      <c r="D170" s="135"/>
      <c r="E170" s="136"/>
      <c r="F170" s="137"/>
      <c r="G170" s="7"/>
      <c r="H170" s="7"/>
      <c r="I170" s="93"/>
      <c r="J170" s="93"/>
      <c r="K170" s="93"/>
      <c r="L170" s="93"/>
      <c r="M170" s="93"/>
      <c r="N170" s="93"/>
      <c r="O170" s="93"/>
      <c r="P170" s="93"/>
      <c r="Q170" s="93"/>
    </row>
    <row r="171" spans="1:17" s="2" customFormat="1" x14ac:dyDescent="0.3">
      <c r="A171" s="134"/>
      <c r="B171" s="134"/>
      <c r="C171" s="134"/>
      <c r="D171" s="135"/>
      <c r="E171" s="136"/>
      <c r="F171" s="137"/>
      <c r="G171" s="7"/>
      <c r="H171" s="7"/>
      <c r="I171" s="93"/>
      <c r="J171" s="93"/>
      <c r="K171" s="93"/>
      <c r="L171" s="93"/>
      <c r="M171" s="93"/>
      <c r="N171" s="93"/>
      <c r="O171" s="93"/>
      <c r="P171" s="93"/>
      <c r="Q171" s="93"/>
    </row>
    <row r="172" spans="1:17" s="2" customFormat="1" x14ac:dyDescent="0.3">
      <c r="A172" s="134"/>
      <c r="B172" s="134"/>
      <c r="C172" s="134"/>
      <c r="D172" s="135"/>
      <c r="E172" s="136"/>
      <c r="F172" s="137"/>
      <c r="G172" s="7"/>
      <c r="H172" s="7"/>
      <c r="I172" s="93"/>
      <c r="J172" s="93"/>
      <c r="K172" s="93"/>
      <c r="L172" s="93"/>
      <c r="M172" s="93"/>
      <c r="N172" s="93"/>
      <c r="O172" s="93"/>
      <c r="P172" s="93"/>
      <c r="Q172" s="93"/>
    </row>
    <row r="173" spans="1:17" s="2" customFormat="1" x14ac:dyDescent="0.3">
      <c r="A173" s="134"/>
      <c r="B173" s="134"/>
      <c r="C173" s="134"/>
      <c r="D173" s="135"/>
      <c r="E173" s="136"/>
      <c r="F173" s="137"/>
      <c r="G173" s="7"/>
      <c r="H173" s="7"/>
      <c r="I173" s="93"/>
      <c r="J173" s="93"/>
      <c r="K173" s="93"/>
      <c r="L173" s="93"/>
      <c r="M173" s="93"/>
      <c r="N173" s="93"/>
      <c r="O173" s="93"/>
      <c r="P173" s="93"/>
      <c r="Q173" s="93"/>
    </row>
    <row r="174" spans="1:17" s="2" customFormat="1" x14ac:dyDescent="0.3">
      <c r="A174" s="134"/>
      <c r="B174" s="134"/>
      <c r="C174" s="134"/>
      <c r="D174" s="135"/>
      <c r="E174" s="136"/>
      <c r="F174" s="137"/>
      <c r="G174" s="7"/>
      <c r="H174" s="7"/>
      <c r="I174" s="93"/>
      <c r="J174" s="93"/>
      <c r="K174" s="93"/>
      <c r="L174" s="93"/>
      <c r="M174" s="93"/>
      <c r="N174" s="93"/>
      <c r="O174" s="93"/>
      <c r="P174" s="93"/>
      <c r="Q174" s="93"/>
    </row>
    <row r="175" spans="1:17" s="2" customFormat="1" x14ac:dyDescent="0.3">
      <c r="A175" s="134"/>
      <c r="B175" s="134"/>
      <c r="C175" s="134"/>
      <c r="D175" s="135"/>
      <c r="E175" s="136"/>
      <c r="F175" s="137"/>
      <c r="G175" s="7"/>
      <c r="H175" s="7"/>
      <c r="I175" s="93"/>
      <c r="J175" s="93"/>
      <c r="K175" s="93"/>
      <c r="L175" s="93"/>
      <c r="M175" s="93"/>
      <c r="N175" s="93"/>
      <c r="O175" s="93"/>
      <c r="P175" s="93"/>
      <c r="Q175" s="93"/>
    </row>
    <row r="176" spans="1:17" s="2" customFormat="1" x14ac:dyDescent="0.3">
      <c r="A176" s="134"/>
      <c r="B176" s="134"/>
      <c r="C176" s="134"/>
      <c r="D176" s="135"/>
      <c r="E176" s="136"/>
      <c r="F176" s="137"/>
      <c r="G176" s="7"/>
      <c r="H176" s="7"/>
      <c r="I176" s="93"/>
      <c r="J176" s="93"/>
      <c r="K176" s="93"/>
      <c r="L176" s="93"/>
      <c r="M176" s="93"/>
      <c r="N176" s="93"/>
      <c r="O176" s="93"/>
      <c r="P176" s="93"/>
      <c r="Q176" s="93"/>
    </row>
    <row r="177" spans="1:17" s="2" customFormat="1" x14ac:dyDescent="0.3">
      <c r="A177" s="134"/>
      <c r="B177" s="134"/>
      <c r="C177" s="134"/>
      <c r="D177" s="135"/>
      <c r="E177" s="136"/>
      <c r="F177" s="137"/>
      <c r="G177" s="7"/>
      <c r="H177" s="7"/>
      <c r="I177" s="93"/>
      <c r="J177" s="93"/>
      <c r="K177" s="93"/>
      <c r="L177" s="93"/>
      <c r="M177" s="93"/>
      <c r="N177" s="93"/>
      <c r="O177" s="93"/>
      <c r="P177" s="93"/>
      <c r="Q177" s="93"/>
    </row>
    <row r="178" spans="1:17" s="2" customFormat="1" x14ac:dyDescent="0.3">
      <c r="A178" s="134"/>
      <c r="B178" s="134"/>
      <c r="C178" s="134"/>
      <c r="D178" s="135"/>
      <c r="E178" s="136"/>
      <c r="F178" s="137"/>
      <c r="G178" s="7"/>
      <c r="H178" s="7"/>
      <c r="I178" s="93"/>
      <c r="J178" s="93"/>
      <c r="K178" s="93"/>
      <c r="L178" s="93"/>
      <c r="M178" s="93"/>
      <c r="N178" s="93"/>
      <c r="O178" s="93"/>
      <c r="P178" s="93"/>
      <c r="Q178" s="93"/>
    </row>
    <row r="179" spans="1:17" s="2" customFormat="1" x14ac:dyDescent="0.3">
      <c r="A179" s="134"/>
      <c r="B179" s="134"/>
      <c r="C179" s="134"/>
      <c r="D179" s="135"/>
      <c r="E179" s="136"/>
      <c r="F179" s="137"/>
      <c r="G179" s="7"/>
      <c r="H179" s="7"/>
      <c r="I179" s="93"/>
      <c r="J179" s="93"/>
      <c r="K179" s="93"/>
      <c r="L179" s="93"/>
      <c r="M179" s="93"/>
      <c r="N179" s="93"/>
      <c r="O179" s="93"/>
      <c r="P179" s="93"/>
      <c r="Q179" s="93"/>
    </row>
    <row r="180" spans="1:17" s="2" customFormat="1" x14ac:dyDescent="0.3">
      <c r="A180" s="134"/>
      <c r="B180" s="134"/>
      <c r="C180" s="134"/>
      <c r="D180" s="135"/>
      <c r="E180" s="136"/>
      <c r="F180" s="137"/>
      <c r="G180" s="7"/>
      <c r="H180" s="7"/>
      <c r="I180" s="93"/>
      <c r="J180" s="93"/>
      <c r="K180" s="93"/>
      <c r="L180" s="93"/>
      <c r="M180" s="93"/>
      <c r="N180" s="93"/>
      <c r="O180" s="93"/>
      <c r="P180" s="93"/>
      <c r="Q180" s="93"/>
    </row>
    <row r="181" spans="1:17" s="2" customFormat="1" x14ac:dyDescent="0.3">
      <c r="A181" s="134"/>
      <c r="B181" s="134"/>
      <c r="C181" s="134"/>
      <c r="D181" s="135"/>
      <c r="E181" s="136"/>
      <c r="F181" s="137"/>
      <c r="G181" s="7"/>
      <c r="H181" s="7"/>
      <c r="I181" s="93"/>
      <c r="J181" s="93"/>
      <c r="K181" s="93"/>
      <c r="L181" s="93"/>
      <c r="M181" s="93"/>
      <c r="N181" s="93"/>
      <c r="O181" s="93"/>
      <c r="P181" s="93"/>
      <c r="Q181" s="93"/>
    </row>
    <row r="182" spans="1:17" s="2" customFormat="1" x14ac:dyDescent="0.3">
      <c r="A182" s="134"/>
      <c r="B182" s="134"/>
      <c r="C182" s="134"/>
      <c r="D182" s="135"/>
      <c r="E182" s="136"/>
      <c r="F182" s="137"/>
      <c r="G182" s="7"/>
      <c r="H182" s="7"/>
      <c r="I182" s="93"/>
      <c r="J182" s="93"/>
      <c r="K182" s="93"/>
      <c r="L182" s="93"/>
      <c r="M182" s="93"/>
      <c r="N182" s="93"/>
      <c r="O182" s="93"/>
      <c r="P182" s="93"/>
      <c r="Q182" s="93"/>
    </row>
    <row r="183" spans="1:17" s="2" customFormat="1" x14ac:dyDescent="0.3">
      <c r="A183" s="134"/>
      <c r="B183" s="134"/>
      <c r="C183" s="134"/>
      <c r="D183" s="135"/>
      <c r="E183" s="136"/>
      <c r="F183" s="137"/>
      <c r="G183" s="7"/>
      <c r="H183" s="7"/>
      <c r="I183" s="93"/>
      <c r="J183" s="93"/>
      <c r="K183" s="93"/>
      <c r="L183" s="93"/>
      <c r="M183" s="93"/>
      <c r="N183" s="93"/>
      <c r="O183" s="93"/>
      <c r="P183" s="93"/>
      <c r="Q183" s="93"/>
    </row>
    <row r="184" spans="1:17" s="2" customFormat="1" x14ac:dyDescent="0.3">
      <c r="A184" s="134"/>
      <c r="B184" s="134"/>
      <c r="C184" s="134"/>
      <c r="D184" s="135"/>
      <c r="E184" s="136"/>
      <c r="F184" s="137"/>
      <c r="G184" s="7"/>
      <c r="H184" s="7"/>
      <c r="I184" s="93"/>
      <c r="J184" s="93"/>
      <c r="K184" s="93"/>
      <c r="L184" s="93"/>
      <c r="M184" s="93"/>
      <c r="N184" s="93"/>
      <c r="O184" s="93"/>
      <c r="P184" s="93"/>
      <c r="Q184" s="93"/>
    </row>
    <row r="185" spans="1:17" s="2" customFormat="1" x14ac:dyDescent="0.3">
      <c r="A185" s="134"/>
      <c r="B185" s="134"/>
      <c r="C185" s="134"/>
      <c r="D185" s="135"/>
      <c r="E185" s="136"/>
      <c r="F185" s="137"/>
      <c r="G185" s="7"/>
      <c r="H185" s="7"/>
      <c r="I185" s="93"/>
      <c r="J185" s="93"/>
      <c r="K185" s="93"/>
      <c r="L185" s="93"/>
      <c r="M185" s="93"/>
      <c r="N185" s="93"/>
      <c r="O185" s="93"/>
      <c r="P185" s="93"/>
      <c r="Q185" s="93"/>
    </row>
    <row r="186" spans="1:17" s="2" customFormat="1" x14ac:dyDescent="0.3">
      <c r="A186" s="134"/>
      <c r="B186" s="134"/>
      <c r="C186" s="134"/>
      <c r="D186" s="135"/>
      <c r="E186" s="136"/>
      <c r="F186" s="137"/>
      <c r="G186" s="7"/>
      <c r="H186" s="7"/>
      <c r="I186" s="93"/>
      <c r="J186" s="93"/>
      <c r="K186" s="93"/>
      <c r="L186" s="93"/>
      <c r="M186" s="93"/>
      <c r="N186" s="93"/>
      <c r="O186" s="93"/>
      <c r="P186" s="93"/>
      <c r="Q186" s="93"/>
    </row>
    <row r="187" spans="1:17" s="2" customFormat="1" x14ac:dyDescent="0.3">
      <c r="A187" s="134"/>
      <c r="B187" s="134"/>
      <c r="C187" s="134"/>
      <c r="D187" s="135"/>
      <c r="E187" s="136"/>
      <c r="F187" s="137"/>
      <c r="G187" s="7"/>
      <c r="H187" s="7"/>
      <c r="I187" s="93"/>
      <c r="J187" s="93"/>
      <c r="K187" s="93"/>
      <c r="L187" s="93"/>
      <c r="M187" s="93"/>
      <c r="N187" s="93"/>
      <c r="O187" s="93"/>
      <c r="P187" s="93"/>
      <c r="Q187" s="93"/>
    </row>
    <row r="188" spans="1:17" s="2" customFormat="1" x14ac:dyDescent="0.3">
      <c r="A188" s="134"/>
      <c r="B188" s="134"/>
      <c r="C188" s="134"/>
      <c r="D188" s="135"/>
      <c r="E188" s="136"/>
      <c r="F188" s="137"/>
      <c r="G188" s="7"/>
      <c r="H188" s="7"/>
      <c r="I188" s="93"/>
      <c r="J188" s="93"/>
      <c r="K188" s="93"/>
      <c r="L188" s="93"/>
      <c r="M188" s="93"/>
      <c r="N188" s="93"/>
      <c r="O188" s="93"/>
      <c r="P188" s="93"/>
      <c r="Q188" s="93"/>
    </row>
    <row r="189" spans="1:17" s="2" customFormat="1" x14ac:dyDescent="0.3">
      <c r="A189" s="134"/>
      <c r="B189" s="134"/>
      <c r="C189" s="134"/>
      <c r="D189" s="135"/>
      <c r="E189" s="136"/>
      <c r="F189" s="137"/>
      <c r="G189" s="7"/>
      <c r="H189" s="7"/>
      <c r="I189" s="93"/>
      <c r="J189" s="93"/>
      <c r="K189" s="93"/>
      <c r="L189" s="93"/>
      <c r="M189" s="93"/>
      <c r="N189" s="93"/>
      <c r="O189" s="93"/>
      <c r="P189" s="93"/>
      <c r="Q189" s="93"/>
    </row>
    <row r="190" spans="1:17" s="2" customFormat="1" x14ac:dyDescent="0.3">
      <c r="A190" s="134"/>
      <c r="B190" s="134"/>
      <c r="C190" s="134"/>
      <c r="D190" s="135"/>
      <c r="E190" s="136"/>
      <c r="F190" s="137"/>
      <c r="G190" s="7"/>
      <c r="H190" s="7"/>
      <c r="I190" s="93"/>
      <c r="J190" s="93"/>
      <c r="K190" s="93"/>
      <c r="L190" s="93"/>
      <c r="M190" s="93"/>
      <c r="N190" s="93"/>
      <c r="O190" s="93"/>
      <c r="P190" s="93"/>
      <c r="Q190" s="93"/>
    </row>
    <row r="191" spans="1:17" s="2" customFormat="1" x14ac:dyDescent="0.3">
      <c r="A191" s="134"/>
      <c r="B191" s="134"/>
      <c r="C191" s="134"/>
      <c r="D191" s="135"/>
      <c r="E191" s="136"/>
      <c r="F191" s="137"/>
      <c r="G191" s="7"/>
      <c r="H191" s="7"/>
      <c r="I191" s="93"/>
      <c r="J191" s="93"/>
      <c r="K191" s="93"/>
      <c r="L191" s="93"/>
      <c r="M191" s="93"/>
      <c r="N191" s="93"/>
      <c r="O191" s="93"/>
      <c r="P191" s="93"/>
      <c r="Q191" s="93"/>
    </row>
    <row r="192" spans="1:17" s="2" customFormat="1" x14ac:dyDescent="0.3">
      <c r="A192" s="134"/>
      <c r="B192" s="134"/>
      <c r="C192" s="134"/>
      <c r="D192" s="135"/>
      <c r="E192" s="136"/>
      <c r="F192" s="137"/>
      <c r="G192" s="7"/>
      <c r="H192" s="7"/>
      <c r="I192" s="93"/>
      <c r="J192" s="93"/>
      <c r="K192" s="93"/>
      <c r="L192" s="93"/>
      <c r="M192" s="93"/>
      <c r="N192" s="93"/>
      <c r="O192" s="93"/>
      <c r="P192" s="93"/>
      <c r="Q192" s="93"/>
    </row>
    <row r="193" spans="1:17" s="2" customFormat="1" x14ac:dyDescent="0.3">
      <c r="A193" s="134"/>
      <c r="B193" s="134"/>
      <c r="C193" s="134"/>
      <c r="D193" s="135"/>
      <c r="E193" s="136"/>
      <c r="F193" s="137"/>
      <c r="G193" s="7"/>
      <c r="H193" s="7"/>
      <c r="I193" s="93"/>
      <c r="J193" s="93"/>
      <c r="K193" s="93"/>
      <c r="L193" s="93"/>
      <c r="M193" s="93"/>
      <c r="N193" s="93"/>
      <c r="O193" s="93"/>
      <c r="P193" s="93"/>
      <c r="Q193" s="93"/>
    </row>
    <row r="194" spans="1:17" s="2" customFormat="1" x14ac:dyDescent="0.3">
      <c r="A194" s="134"/>
      <c r="B194" s="134"/>
      <c r="C194" s="134"/>
      <c r="D194" s="135"/>
      <c r="E194" s="136"/>
      <c r="F194" s="137"/>
      <c r="G194" s="7"/>
      <c r="H194" s="7"/>
      <c r="I194" s="93"/>
      <c r="J194" s="93"/>
      <c r="K194" s="93"/>
      <c r="L194" s="93"/>
      <c r="M194" s="93"/>
      <c r="N194" s="93"/>
      <c r="O194" s="93"/>
      <c r="P194" s="93"/>
      <c r="Q194" s="93"/>
    </row>
    <row r="195" spans="1:17" s="2" customFormat="1" x14ac:dyDescent="0.3">
      <c r="A195" s="134"/>
      <c r="B195" s="134"/>
      <c r="C195" s="134"/>
      <c r="D195" s="135"/>
      <c r="E195" s="136"/>
      <c r="F195" s="137"/>
      <c r="G195" s="7"/>
      <c r="H195" s="7"/>
      <c r="I195" s="93"/>
      <c r="J195" s="93"/>
      <c r="K195" s="93"/>
      <c r="L195" s="93"/>
      <c r="M195" s="93"/>
      <c r="N195" s="93"/>
      <c r="O195" s="93"/>
      <c r="P195" s="93"/>
      <c r="Q195" s="93"/>
    </row>
    <row r="196" spans="1:17" s="2" customFormat="1" x14ac:dyDescent="0.3">
      <c r="A196" s="134"/>
      <c r="B196" s="134"/>
      <c r="C196" s="134"/>
      <c r="D196" s="135"/>
      <c r="E196" s="136"/>
      <c r="F196" s="137"/>
      <c r="G196" s="7"/>
      <c r="H196" s="7"/>
      <c r="I196" s="93"/>
      <c r="J196" s="93"/>
      <c r="K196" s="93"/>
      <c r="L196" s="93"/>
      <c r="M196" s="93"/>
      <c r="N196" s="93"/>
      <c r="O196" s="93"/>
      <c r="P196" s="93"/>
      <c r="Q196" s="93"/>
    </row>
    <row r="197" spans="1:17" s="2" customFormat="1" x14ac:dyDescent="0.3">
      <c r="A197" s="134"/>
      <c r="B197" s="134"/>
      <c r="C197" s="134"/>
      <c r="D197" s="135"/>
      <c r="E197" s="136"/>
      <c r="F197" s="137"/>
      <c r="G197" s="7"/>
      <c r="H197" s="7"/>
      <c r="I197" s="93"/>
      <c r="J197" s="93"/>
      <c r="K197" s="93"/>
      <c r="L197" s="93"/>
      <c r="M197" s="93"/>
      <c r="N197" s="93"/>
      <c r="O197" s="93"/>
      <c r="P197" s="93"/>
      <c r="Q197" s="93"/>
    </row>
    <row r="198" spans="1:17" s="2" customFormat="1" x14ac:dyDescent="0.3">
      <c r="A198" s="134"/>
      <c r="B198" s="134"/>
      <c r="C198" s="134"/>
      <c r="D198" s="135"/>
      <c r="E198" s="136"/>
      <c r="F198" s="137"/>
      <c r="G198" s="7"/>
      <c r="H198" s="7"/>
      <c r="I198" s="93"/>
      <c r="J198" s="93"/>
      <c r="K198" s="93"/>
      <c r="L198" s="93"/>
      <c r="M198" s="93"/>
      <c r="N198" s="93"/>
      <c r="O198" s="93"/>
      <c r="P198" s="93"/>
      <c r="Q198" s="93"/>
    </row>
    <row r="199" spans="1:17" s="2" customFormat="1" x14ac:dyDescent="0.3">
      <c r="A199" s="134"/>
      <c r="B199" s="134"/>
      <c r="C199" s="134"/>
      <c r="D199" s="135"/>
      <c r="E199" s="136"/>
      <c r="F199" s="137"/>
      <c r="G199" s="7"/>
      <c r="H199" s="7"/>
      <c r="I199" s="93"/>
      <c r="J199" s="93"/>
      <c r="K199" s="93"/>
      <c r="L199" s="93"/>
      <c r="M199" s="93"/>
      <c r="N199" s="93"/>
      <c r="O199" s="93"/>
      <c r="P199" s="93"/>
      <c r="Q199" s="93"/>
    </row>
    <row r="200" spans="1:17" s="2" customFormat="1" x14ac:dyDescent="0.3">
      <c r="A200" s="134"/>
      <c r="B200" s="134"/>
      <c r="C200" s="134"/>
      <c r="D200" s="135"/>
      <c r="E200" s="136"/>
      <c r="F200" s="137"/>
      <c r="G200" s="7"/>
      <c r="H200" s="7"/>
      <c r="I200" s="93"/>
      <c r="J200" s="93"/>
      <c r="K200" s="93"/>
      <c r="L200" s="93"/>
      <c r="M200" s="93"/>
      <c r="N200" s="93"/>
      <c r="O200" s="93"/>
      <c r="P200" s="93"/>
      <c r="Q200" s="93"/>
    </row>
    <row r="201" spans="1:17" s="2" customFormat="1" x14ac:dyDescent="0.3">
      <c r="A201" s="134"/>
      <c r="B201" s="134"/>
      <c r="C201" s="134"/>
      <c r="D201" s="135"/>
      <c r="E201" s="136"/>
      <c r="F201" s="137"/>
      <c r="G201" s="7"/>
      <c r="H201" s="7"/>
      <c r="I201" s="93"/>
      <c r="J201" s="93"/>
      <c r="K201" s="93"/>
      <c r="L201" s="93"/>
      <c r="M201" s="93"/>
      <c r="N201" s="93"/>
      <c r="O201" s="93"/>
      <c r="P201" s="93"/>
      <c r="Q201" s="93"/>
    </row>
    <row r="202" spans="1:17" s="2" customFormat="1" x14ac:dyDescent="0.3">
      <c r="A202" s="134"/>
      <c r="B202" s="134"/>
      <c r="C202" s="134"/>
      <c r="D202" s="135"/>
      <c r="E202" s="136"/>
      <c r="F202" s="137"/>
      <c r="G202" s="7"/>
      <c r="H202" s="7"/>
      <c r="I202" s="93"/>
      <c r="J202" s="93"/>
      <c r="K202" s="93"/>
      <c r="L202" s="93"/>
      <c r="M202" s="93"/>
      <c r="N202" s="93"/>
      <c r="O202" s="93"/>
      <c r="P202" s="93"/>
      <c r="Q202" s="93"/>
    </row>
    <row r="203" spans="1:17" s="2" customFormat="1" x14ac:dyDescent="0.3">
      <c r="A203" s="134"/>
      <c r="B203" s="134"/>
      <c r="C203" s="134"/>
      <c r="D203" s="135"/>
      <c r="E203" s="136"/>
      <c r="F203" s="137"/>
      <c r="G203" s="7"/>
      <c r="H203" s="7"/>
      <c r="I203" s="93"/>
      <c r="J203" s="93"/>
      <c r="K203" s="93"/>
      <c r="L203" s="93"/>
      <c r="M203" s="93"/>
      <c r="N203" s="93"/>
      <c r="O203" s="93"/>
      <c r="P203" s="93"/>
      <c r="Q203" s="93"/>
    </row>
    <row r="204" spans="1:17" s="2" customFormat="1" x14ac:dyDescent="0.3">
      <c r="A204" s="134"/>
      <c r="B204" s="134"/>
      <c r="C204" s="134"/>
      <c r="D204" s="135"/>
      <c r="E204" s="136"/>
      <c r="F204" s="137"/>
      <c r="G204" s="7"/>
      <c r="H204" s="7"/>
      <c r="I204" s="93"/>
      <c r="J204" s="93"/>
      <c r="K204" s="93"/>
      <c r="L204" s="93"/>
      <c r="M204" s="93"/>
      <c r="N204" s="93"/>
      <c r="O204" s="93"/>
      <c r="P204" s="93"/>
      <c r="Q204" s="93"/>
    </row>
    <row r="205" spans="1:17" s="2" customFormat="1" x14ac:dyDescent="0.3">
      <c r="A205" s="134"/>
      <c r="B205" s="134"/>
      <c r="C205" s="134"/>
      <c r="D205" s="135"/>
      <c r="E205" s="136"/>
      <c r="F205" s="137"/>
      <c r="G205" s="7"/>
      <c r="H205" s="7"/>
      <c r="I205" s="93"/>
      <c r="J205" s="93"/>
      <c r="K205" s="93"/>
      <c r="L205" s="93"/>
      <c r="M205" s="93"/>
      <c r="N205" s="93"/>
      <c r="O205" s="93"/>
      <c r="P205" s="93"/>
      <c r="Q205" s="93"/>
    </row>
    <row r="206" spans="1:17" s="2" customFormat="1" x14ac:dyDescent="0.3">
      <c r="A206" s="134"/>
      <c r="B206" s="134"/>
      <c r="C206" s="134"/>
      <c r="D206" s="135"/>
      <c r="E206" s="136"/>
      <c r="F206" s="137"/>
      <c r="G206" s="7"/>
      <c r="H206" s="7"/>
      <c r="I206" s="93"/>
      <c r="J206" s="93"/>
      <c r="K206" s="93"/>
      <c r="L206" s="93"/>
      <c r="M206" s="93"/>
      <c r="N206" s="93"/>
      <c r="O206" s="93"/>
      <c r="P206" s="93"/>
      <c r="Q206" s="93"/>
    </row>
    <row r="207" spans="1:17" s="2" customFormat="1" x14ac:dyDescent="0.3">
      <c r="A207" s="134"/>
      <c r="B207" s="134"/>
      <c r="C207" s="134"/>
      <c r="D207" s="135"/>
      <c r="E207" s="136"/>
      <c r="F207" s="137"/>
      <c r="G207" s="7"/>
      <c r="H207" s="7"/>
      <c r="I207" s="93"/>
      <c r="J207" s="93"/>
      <c r="K207" s="93"/>
      <c r="L207" s="93"/>
      <c r="M207" s="93"/>
      <c r="N207" s="93"/>
      <c r="O207" s="93"/>
      <c r="P207" s="93"/>
      <c r="Q207" s="93"/>
    </row>
    <row r="208" spans="1:17" s="2" customFormat="1" x14ac:dyDescent="0.3">
      <c r="A208" s="134"/>
      <c r="B208" s="134"/>
      <c r="C208" s="134"/>
      <c r="D208" s="135"/>
      <c r="E208" s="136"/>
      <c r="F208" s="137"/>
      <c r="G208" s="7"/>
      <c r="H208" s="7"/>
      <c r="I208" s="93"/>
      <c r="J208" s="93"/>
      <c r="K208" s="93"/>
      <c r="L208" s="93"/>
      <c r="M208" s="93"/>
      <c r="N208" s="93"/>
      <c r="O208" s="93"/>
      <c r="P208" s="93"/>
      <c r="Q208" s="93"/>
    </row>
    <row r="209" spans="1:17" s="2" customFormat="1" x14ac:dyDescent="0.3">
      <c r="A209" s="134"/>
      <c r="B209" s="134"/>
      <c r="C209" s="134"/>
      <c r="D209" s="135"/>
      <c r="E209" s="136"/>
      <c r="F209" s="137"/>
      <c r="G209" s="7"/>
      <c r="H209" s="7"/>
      <c r="I209" s="93"/>
      <c r="J209" s="93"/>
      <c r="K209" s="93"/>
      <c r="L209" s="93"/>
      <c r="M209" s="93"/>
      <c r="N209" s="93"/>
      <c r="O209" s="93"/>
      <c r="P209" s="93"/>
      <c r="Q209" s="93"/>
    </row>
    <row r="210" spans="1:17" s="2" customFormat="1" x14ac:dyDescent="0.3">
      <c r="A210" s="134"/>
      <c r="B210" s="134"/>
      <c r="C210" s="134"/>
      <c r="D210" s="135"/>
      <c r="E210" s="136"/>
      <c r="F210" s="137"/>
      <c r="G210" s="7"/>
      <c r="H210" s="7"/>
      <c r="I210" s="93"/>
      <c r="J210" s="93"/>
      <c r="K210" s="93"/>
      <c r="L210" s="93"/>
      <c r="M210" s="93"/>
      <c r="N210" s="93"/>
      <c r="O210" s="93"/>
      <c r="P210" s="93"/>
      <c r="Q210" s="93"/>
    </row>
    <row r="211" spans="1:17" s="2" customFormat="1" x14ac:dyDescent="0.3">
      <c r="A211" s="134"/>
      <c r="B211" s="134"/>
      <c r="C211" s="134"/>
      <c r="D211" s="135"/>
      <c r="E211" s="136"/>
      <c r="F211" s="137"/>
      <c r="G211" s="7"/>
      <c r="H211" s="7"/>
      <c r="I211" s="93"/>
      <c r="J211" s="93"/>
      <c r="K211" s="93"/>
      <c r="L211" s="93"/>
      <c r="M211" s="93"/>
      <c r="N211" s="93"/>
      <c r="O211" s="93"/>
      <c r="P211" s="93"/>
      <c r="Q211" s="93"/>
    </row>
    <row r="212" spans="1:17" s="2" customFormat="1" x14ac:dyDescent="0.3">
      <c r="A212" s="134"/>
      <c r="B212" s="134"/>
      <c r="C212" s="134"/>
      <c r="D212" s="135"/>
      <c r="E212" s="136"/>
      <c r="F212" s="137"/>
      <c r="G212" s="7"/>
      <c r="H212" s="7"/>
      <c r="I212" s="93"/>
      <c r="J212" s="93"/>
      <c r="K212" s="93"/>
      <c r="L212" s="93"/>
      <c r="M212" s="93"/>
      <c r="N212" s="93"/>
      <c r="O212" s="93"/>
      <c r="P212" s="93"/>
      <c r="Q212" s="93"/>
    </row>
    <row r="213" spans="1:17" s="2" customFormat="1" x14ac:dyDescent="0.3">
      <c r="A213" s="134"/>
      <c r="B213" s="134"/>
      <c r="C213" s="134"/>
      <c r="D213" s="135"/>
      <c r="E213" s="136"/>
      <c r="F213" s="137"/>
      <c r="G213" s="7"/>
      <c r="H213" s="7"/>
      <c r="I213" s="93"/>
      <c r="J213" s="93"/>
      <c r="K213" s="93"/>
      <c r="L213" s="93"/>
      <c r="M213" s="93"/>
      <c r="N213" s="93"/>
      <c r="O213" s="93"/>
      <c r="P213" s="93"/>
      <c r="Q213" s="93"/>
    </row>
    <row r="214" spans="1:17" s="2" customFormat="1" x14ac:dyDescent="0.3">
      <c r="A214" s="134"/>
      <c r="B214" s="134"/>
      <c r="C214" s="134"/>
      <c r="D214" s="135"/>
      <c r="E214" s="136"/>
      <c r="F214" s="137"/>
      <c r="G214" s="7"/>
      <c r="H214" s="7"/>
      <c r="I214" s="93"/>
      <c r="J214" s="93"/>
      <c r="K214" s="93"/>
      <c r="L214" s="93"/>
      <c r="M214" s="93"/>
      <c r="N214" s="93"/>
      <c r="O214" s="93"/>
      <c r="P214" s="93"/>
      <c r="Q214" s="93"/>
    </row>
    <row r="215" spans="1:17" s="2" customFormat="1" x14ac:dyDescent="0.3">
      <c r="A215" s="134"/>
      <c r="B215" s="134"/>
      <c r="C215" s="134"/>
      <c r="D215" s="135"/>
      <c r="E215" s="136"/>
      <c r="F215" s="137"/>
      <c r="G215" s="7"/>
      <c r="H215" s="7"/>
      <c r="I215" s="93"/>
      <c r="J215" s="93"/>
      <c r="K215" s="93"/>
      <c r="L215" s="93"/>
      <c r="M215" s="93"/>
      <c r="N215" s="93"/>
      <c r="O215" s="93"/>
      <c r="P215" s="93"/>
      <c r="Q215" s="93"/>
    </row>
    <row r="216" spans="1:17" s="2" customFormat="1" x14ac:dyDescent="0.3">
      <c r="A216" s="134"/>
      <c r="B216" s="134"/>
      <c r="C216" s="134"/>
      <c r="D216" s="135"/>
      <c r="E216" s="136"/>
      <c r="F216" s="137"/>
      <c r="G216" s="7"/>
      <c r="H216" s="7"/>
      <c r="I216" s="93"/>
      <c r="J216" s="93"/>
      <c r="K216" s="93"/>
      <c r="L216" s="93"/>
      <c r="M216" s="93"/>
      <c r="N216" s="93"/>
      <c r="O216" s="93"/>
      <c r="P216" s="93"/>
      <c r="Q216" s="93"/>
    </row>
    <row r="217" spans="1:17" s="2" customFormat="1" x14ac:dyDescent="0.3">
      <c r="A217" s="134"/>
      <c r="B217" s="134"/>
      <c r="C217" s="134"/>
      <c r="D217" s="135"/>
      <c r="E217" s="136"/>
      <c r="F217" s="137"/>
      <c r="G217" s="7"/>
      <c r="H217" s="7"/>
      <c r="I217" s="93"/>
      <c r="J217" s="93"/>
      <c r="K217" s="93"/>
      <c r="L217" s="93"/>
      <c r="M217" s="93"/>
      <c r="N217" s="93"/>
      <c r="O217" s="93"/>
      <c r="P217" s="93"/>
      <c r="Q217" s="93"/>
    </row>
    <row r="218" spans="1:17" s="2" customFormat="1" x14ac:dyDescent="0.3">
      <c r="A218" s="134"/>
      <c r="B218" s="134"/>
      <c r="C218" s="134"/>
      <c r="D218" s="135"/>
      <c r="E218" s="136"/>
      <c r="F218" s="137"/>
      <c r="G218" s="7"/>
      <c r="H218" s="7"/>
      <c r="I218" s="93"/>
      <c r="J218" s="93"/>
      <c r="K218" s="93"/>
      <c r="L218" s="93"/>
      <c r="M218" s="93"/>
      <c r="N218" s="93"/>
      <c r="O218" s="93"/>
      <c r="P218" s="93"/>
      <c r="Q218" s="93"/>
    </row>
    <row r="219" spans="1:17" s="2" customFormat="1" x14ac:dyDescent="0.3">
      <c r="A219" s="134"/>
      <c r="B219" s="134"/>
      <c r="C219" s="134"/>
      <c r="D219" s="135"/>
      <c r="E219" s="136"/>
      <c r="F219" s="137"/>
      <c r="G219" s="7"/>
      <c r="H219" s="7"/>
      <c r="I219" s="93"/>
      <c r="J219" s="93"/>
      <c r="K219" s="93"/>
      <c r="L219" s="93"/>
      <c r="M219" s="93"/>
      <c r="N219" s="93"/>
      <c r="O219" s="93"/>
      <c r="P219" s="93"/>
      <c r="Q219" s="93"/>
    </row>
    <row r="220" spans="1:17" s="2" customFormat="1" x14ac:dyDescent="0.3">
      <c r="A220" s="134"/>
      <c r="B220" s="134"/>
      <c r="C220" s="134"/>
      <c r="D220" s="135"/>
      <c r="E220" s="136"/>
      <c r="F220" s="137"/>
      <c r="G220" s="7"/>
      <c r="H220" s="7"/>
      <c r="I220" s="93"/>
      <c r="J220" s="93"/>
      <c r="K220" s="93"/>
      <c r="L220" s="93"/>
      <c r="M220" s="93"/>
      <c r="N220" s="93"/>
      <c r="O220" s="93"/>
      <c r="P220" s="93"/>
      <c r="Q220" s="93"/>
    </row>
    <row r="221" spans="1:17" s="2" customFormat="1" x14ac:dyDescent="0.3">
      <c r="A221" s="134"/>
      <c r="B221" s="134"/>
      <c r="C221" s="134"/>
      <c r="D221" s="135"/>
      <c r="E221" s="136"/>
      <c r="F221" s="137"/>
      <c r="G221" s="7"/>
      <c r="H221" s="7"/>
      <c r="I221" s="93"/>
      <c r="J221" s="93"/>
      <c r="K221" s="93"/>
      <c r="L221" s="93"/>
      <c r="M221" s="93"/>
      <c r="N221" s="93"/>
      <c r="O221" s="93"/>
      <c r="P221" s="93"/>
      <c r="Q221" s="93"/>
    </row>
    <row r="222" spans="1:17" s="2" customFormat="1" x14ac:dyDescent="0.3">
      <c r="A222" s="134"/>
      <c r="B222" s="134"/>
      <c r="C222" s="134"/>
      <c r="D222" s="135"/>
      <c r="E222" s="136"/>
      <c r="F222" s="137"/>
      <c r="G222" s="7"/>
      <c r="H222" s="7"/>
      <c r="I222" s="93"/>
      <c r="J222" s="93"/>
      <c r="K222" s="93"/>
      <c r="L222" s="93"/>
      <c r="M222" s="93"/>
      <c r="N222" s="93"/>
      <c r="O222" s="93"/>
      <c r="P222" s="93"/>
      <c r="Q222" s="93"/>
    </row>
    <row r="223" spans="1:17" s="2" customFormat="1" x14ac:dyDescent="0.3">
      <c r="A223" s="134"/>
      <c r="B223" s="134"/>
      <c r="C223" s="134"/>
      <c r="D223" s="135"/>
      <c r="E223" s="136"/>
      <c r="F223" s="137"/>
      <c r="G223" s="7"/>
      <c r="H223" s="7"/>
      <c r="I223" s="93"/>
      <c r="J223" s="93"/>
      <c r="K223" s="93"/>
      <c r="L223" s="93"/>
      <c r="M223" s="93"/>
      <c r="N223" s="93"/>
      <c r="O223" s="93"/>
      <c r="P223" s="93"/>
      <c r="Q223" s="93"/>
    </row>
    <row r="224" spans="1:17" s="2" customFormat="1" x14ac:dyDescent="0.3">
      <c r="A224" s="134"/>
      <c r="B224" s="134"/>
      <c r="C224" s="134"/>
      <c r="D224" s="135"/>
      <c r="E224" s="136"/>
      <c r="F224" s="137"/>
      <c r="G224" s="7"/>
      <c r="H224" s="7"/>
      <c r="I224" s="93"/>
      <c r="J224" s="93"/>
      <c r="K224" s="93"/>
      <c r="L224" s="93"/>
      <c r="M224" s="93"/>
      <c r="N224" s="93"/>
      <c r="O224" s="93"/>
      <c r="P224" s="93"/>
      <c r="Q224" s="93"/>
    </row>
    <row r="225" spans="1:17" s="2" customFormat="1" x14ac:dyDescent="0.3">
      <c r="A225" s="134"/>
      <c r="B225" s="134"/>
      <c r="C225" s="134"/>
      <c r="D225" s="135"/>
      <c r="E225" s="136"/>
      <c r="F225" s="137"/>
      <c r="G225" s="7"/>
      <c r="H225" s="7"/>
      <c r="I225" s="93"/>
      <c r="J225" s="93"/>
      <c r="K225" s="93"/>
      <c r="L225" s="93"/>
      <c r="M225" s="93"/>
      <c r="N225" s="93"/>
      <c r="O225" s="93"/>
      <c r="P225" s="93"/>
      <c r="Q225" s="93"/>
    </row>
    <row r="226" spans="1:17" s="2" customFormat="1" x14ac:dyDescent="0.3">
      <c r="A226" s="134"/>
      <c r="B226" s="134"/>
      <c r="C226" s="134"/>
      <c r="D226" s="135"/>
      <c r="E226" s="136"/>
      <c r="F226" s="137"/>
      <c r="G226" s="7"/>
      <c r="H226" s="7"/>
      <c r="I226" s="93"/>
      <c r="J226" s="93"/>
      <c r="K226" s="93"/>
      <c r="L226" s="93"/>
      <c r="M226" s="93"/>
      <c r="N226" s="93"/>
      <c r="O226" s="93"/>
      <c r="P226" s="93"/>
      <c r="Q226" s="93"/>
    </row>
    <row r="227" spans="1:17" s="2" customFormat="1" x14ac:dyDescent="0.3">
      <c r="A227" s="134"/>
      <c r="B227" s="134"/>
      <c r="C227" s="134"/>
      <c r="D227" s="135"/>
      <c r="E227" s="136"/>
      <c r="F227" s="137"/>
      <c r="G227" s="7"/>
      <c r="H227" s="7"/>
      <c r="I227" s="93"/>
      <c r="J227" s="93"/>
      <c r="K227" s="93"/>
      <c r="L227" s="93"/>
      <c r="M227" s="93"/>
      <c r="N227" s="93"/>
      <c r="O227" s="93"/>
      <c r="P227" s="93"/>
      <c r="Q227" s="93"/>
    </row>
    <row r="228" spans="1:17" s="2" customFormat="1" x14ac:dyDescent="0.3">
      <c r="A228" s="134"/>
      <c r="B228" s="134"/>
      <c r="C228" s="134"/>
      <c r="D228" s="135"/>
      <c r="E228" s="136"/>
      <c r="F228" s="137"/>
      <c r="G228" s="7"/>
      <c r="H228" s="7"/>
      <c r="I228" s="93"/>
      <c r="J228" s="93"/>
      <c r="K228" s="93"/>
      <c r="L228" s="93"/>
      <c r="M228" s="93"/>
      <c r="N228" s="93"/>
      <c r="O228" s="93"/>
      <c r="P228" s="93"/>
      <c r="Q228" s="93"/>
    </row>
    <row r="229" spans="1:17" s="2" customFormat="1" x14ac:dyDescent="0.3">
      <c r="A229" s="134"/>
      <c r="B229" s="134"/>
      <c r="C229" s="134"/>
      <c r="D229" s="135"/>
      <c r="E229" s="136"/>
      <c r="F229" s="137"/>
      <c r="G229" s="7"/>
      <c r="H229" s="7"/>
      <c r="I229" s="93"/>
      <c r="J229" s="93"/>
      <c r="K229" s="93"/>
      <c r="L229" s="93"/>
      <c r="M229" s="93"/>
      <c r="N229" s="93"/>
      <c r="O229" s="93"/>
      <c r="P229" s="93"/>
      <c r="Q229" s="93"/>
    </row>
    <row r="230" spans="1:17" s="2" customFormat="1" x14ac:dyDescent="0.3">
      <c r="A230" s="134"/>
      <c r="B230" s="134"/>
      <c r="C230" s="134"/>
      <c r="D230" s="135"/>
      <c r="E230" s="136"/>
      <c r="F230" s="137"/>
      <c r="G230" s="7"/>
      <c r="H230" s="7"/>
      <c r="I230" s="93"/>
      <c r="J230" s="93"/>
      <c r="K230" s="93"/>
      <c r="L230" s="93"/>
      <c r="M230" s="93"/>
      <c r="N230" s="93"/>
      <c r="O230" s="93"/>
      <c r="P230" s="93"/>
      <c r="Q230" s="93"/>
    </row>
    <row r="231" spans="1:17" s="2" customFormat="1" x14ac:dyDescent="0.3">
      <c r="A231" s="134"/>
      <c r="B231" s="134"/>
      <c r="C231" s="134"/>
      <c r="D231" s="135"/>
      <c r="E231" s="136"/>
      <c r="F231" s="137"/>
      <c r="G231" s="7"/>
      <c r="H231" s="7"/>
      <c r="I231" s="93"/>
      <c r="J231" s="93"/>
      <c r="K231" s="93"/>
      <c r="L231" s="93"/>
      <c r="M231" s="93"/>
      <c r="N231" s="93"/>
      <c r="O231" s="93"/>
      <c r="P231" s="93"/>
      <c r="Q231" s="93"/>
    </row>
    <row r="232" spans="1:17" s="2" customFormat="1" x14ac:dyDescent="0.3">
      <c r="A232" s="134"/>
      <c r="B232" s="134"/>
      <c r="C232" s="134"/>
      <c r="D232" s="135"/>
      <c r="E232" s="136"/>
      <c r="F232" s="137"/>
      <c r="G232" s="7"/>
      <c r="H232" s="7"/>
      <c r="I232" s="93"/>
      <c r="J232" s="93"/>
      <c r="K232" s="93"/>
      <c r="L232" s="93"/>
      <c r="M232" s="93"/>
      <c r="N232" s="93"/>
      <c r="O232" s="93"/>
      <c r="P232" s="93"/>
      <c r="Q232" s="93"/>
    </row>
    <row r="233" spans="1:17" s="2" customFormat="1" x14ac:dyDescent="0.3">
      <c r="A233" s="134"/>
      <c r="B233" s="134"/>
      <c r="C233" s="134"/>
      <c r="D233" s="135"/>
      <c r="E233" s="136"/>
      <c r="F233" s="137"/>
      <c r="G233" s="7"/>
      <c r="H233" s="7"/>
      <c r="I233" s="93"/>
      <c r="J233" s="93"/>
      <c r="K233" s="93"/>
      <c r="L233" s="93"/>
      <c r="M233" s="93"/>
      <c r="N233" s="93"/>
      <c r="O233" s="93"/>
      <c r="P233" s="93"/>
      <c r="Q233" s="93"/>
    </row>
    <row r="234" spans="1:17" s="2" customFormat="1" x14ac:dyDescent="0.3">
      <c r="A234" s="134"/>
      <c r="B234" s="134"/>
      <c r="C234" s="134"/>
      <c r="D234" s="135"/>
      <c r="E234" s="136"/>
      <c r="F234" s="137"/>
      <c r="G234" s="7"/>
      <c r="H234" s="7"/>
      <c r="I234" s="93"/>
      <c r="J234" s="93"/>
      <c r="K234" s="93"/>
      <c r="L234" s="93"/>
      <c r="M234" s="93"/>
      <c r="N234" s="93"/>
      <c r="O234" s="93"/>
      <c r="P234" s="93"/>
      <c r="Q234" s="93"/>
    </row>
    <row r="235" spans="1:17" s="2" customFormat="1" x14ac:dyDescent="0.3">
      <c r="A235" s="134"/>
      <c r="B235" s="134"/>
      <c r="C235" s="134"/>
      <c r="D235" s="135"/>
      <c r="E235" s="136"/>
      <c r="F235" s="137"/>
      <c r="G235" s="7"/>
      <c r="H235" s="7"/>
      <c r="I235" s="93"/>
      <c r="J235" s="93"/>
      <c r="K235" s="93"/>
      <c r="L235" s="93"/>
      <c r="M235" s="93"/>
      <c r="N235" s="93"/>
      <c r="O235" s="93"/>
      <c r="P235" s="93"/>
      <c r="Q235" s="93"/>
    </row>
    <row r="236" spans="1:17" s="2" customFormat="1" x14ac:dyDescent="0.3">
      <c r="A236" s="134"/>
      <c r="B236" s="134"/>
      <c r="C236" s="134"/>
      <c r="D236" s="135"/>
      <c r="E236" s="136"/>
      <c r="F236" s="137"/>
      <c r="G236" s="7"/>
      <c r="H236" s="7"/>
      <c r="I236" s="93"/>
      <c r="J236" s="93"/>
      <c r="K236" s="93"/>
      <c r="L236" s="93"/>
      <c r="M236" s="93"/>
      <c r="N236" s="93"/>
      <c r="O236" s="93"/>
      <c r="P236" s="93"/>
      <c r="Q236" s="93"/>
    </row>
    <row r="237" spans="1:17" s="2" customFormat="1" x14ac:dyDescent="0.3">
      <c r="A237" s="134"/>
      <c r="B237" s="134"/>
      <c r="C237" s="134"/>
      <c r="D237" s="135"/>
      <c r="E237" s="136"/>
      <c r="F237" s="137"/>
      <c r="G237" s="7"/>
      <c r="H237" s="7"/>
      <c r="I237" s="93"/>
      <c r="J237" s="93"/>
      <c r="K237" s="93"/>
      <c r="L237" s="93"/>
      <c r="M237" s="93"/>
      <c r="N237" s="93"/>
      <c r="O237" s="93"/>
      <c r="P237" s="93"/>
      <c r="Q237" s="93"/>
    </row>
    <row r="238" spans="1:17" s="2" customFormat="1" x14ac:dyDescent="0.3">
      <c r="A238" s="134"/>
      <c r="B238" s="134"/>
      <c r="C238" s="134"/>
      <c r="D238" s="135"/>
      <c r="E238" s="136"/>
      <c r="F238" s="137"/>
      <c r="G238" s="7"/>
      <c r="H238" s="7"/>
      <c r="I238" s="93"/>
      <c r="J238" s="93"/>
      <c r="K238" s="93"/>
      <c r="L238" s="93"/>
      <c r="M238" s="93"/>
      <c r="N238" s="93"/>
      <c r="O238" s="93"/>
      <c r="P238" s="93"/>
      <c r="Q238" s="93"/>
    </row>
    <row r="239" spans="1:17" s="2" customFormat="1" x14ac:dyDescent="0.3">
      <c r="A239" s="134"/>
      <c r="B239" s="134"/>
      <c r="C239" s="134"/>
      <c r="D239" s="135"/>
      <c r="E239" s="136"/>
      <c r="F239" s="137"/>
      <c r="G239" s="7"/>
      <c r="H239" s="7"/>
      <c r="I239" s="93"/>
      <c r="J239" s="93"/>
      <c r="K239" s="93"/>
      <c r="L239" s="93"/>
      <c r="M239" s="93"/>
      <c r="N239" s="93"/>
      <c r="O239" s="93"/>
      <c r="P239" s="93"/>
      <c r="Q239" s="93"/>
    </row>
    <row r="240" spans="1:17" s="2" customFormat="1" x14ac:dyDescent="0.3">
      <c r="A240" s="134"/>
      <c r="B240" s="134"/>
      <c r="C240" s="134"/>
      <c r="D240" s="135"/>
      <c r="E240" s="136"/>
      <c r="F240" s="137"/>
      <c r="G240" s="7"/>
      <c r="H240" s="7"/>
      <c r="I240" s="93"/>
      <c r="J240" s="93"/>
      <c r="K240" s="93"/>
      <c r="L240" s="93"/>
      <c r="M240" s="93"/>
      <c r="N240" s="93"/>
      <c r="O240" s="93"/>
      <c r="P240" s="93"/>
      <c r="Q240" s="93"/>
    </row>
    <row r="241" spans="1:17" s="2" customFormat="1" x14ac:dyDescent="0.3">
      <c r="A241" s="134"/>
      <c r="B241" s="134"/>
      <c r="C241" s="134"/>
      <c r="D241" s="135"/>
      <c r="E241" s="136"/>
      <c r="F241" s="137"/>
      <c r="G241" s="7"/>
      <c r="H241" s="7"/>
      <c r="I241" s="93"/>
      <c r="J241" s="93"/>
      <c r="K241" s="93"/>
      <c r="L241" s="93"/>
      <c r="M241" s="93"/>
      <c r="N241" s="93"/>
      <c r="O241" s="93"/>
      <c r="P241" s="93"/>
      <c r="Q241" s="93"/>
    </row>
    <row r="242" spans="1:17" s="2" customFormat="1" x14ac:dyDescent="0.3">
      <c r="A242" s="134"/>
      <c r="B242" s="134"/>
      <c r="C242" s="134"/>
      <c r="D242" s="135"/>
      <c r="E242" s="136"/>
      <c r="F242" s="137"/>
      <c r="G242" s="7"/>
      <c r="H242" s="7"/>
      <c r="I242" s="93"/>
      <c r="J242" s="93"/>
      <c r="K242" s="93"/>
      <c r="L242" s="93"/>
      <c r="M242" s="93"/>
      <c r="N242" s="93"/>
      <c r="O242" s="93"/>
      <c r="P242" s="93"/>
      <c r="Q242" s="93"/>
    </row>
    <row r="243" spans="1:17" s="2" customFormat="1" x14ac:dyDescent="0.3">
      <c r="A243" s="134"/>
      <c r="B243" s="134"/>
      <c r="C243" s="134"/>
      <c r="D243" s="135"/>
      <c r="E243" s="136"/>
      <c r="F243" s="137"/>
      <c r="G243" s="7"/>
      <c r="H243" s="7"/>
      <c r="I243" s="93"/>
      <c r="J243" s="93"/>
      <c r="K243" s="93"/>
      <c r="L243" s="93"/>
      <c r="M243" s="93"/>
      <c r="N243" s="93"/>
      <c r="O243" s="93"/>
      <c r="P243" s="93"/>
      <c r="Q243" s="93"/>
    </row>
    <row r="244" spans="1:17" s="2" customFormat="1" x14ac:dyDescent="0.3">
      <c r="A244" s="134"/>
      <c r="B244" s="134"/>
      <c r="C244" s="134"/>
      <c r="D244" s="135"/>
      <c r="E244" s="136"/>
      <c r="F244" s="137"/>
      <c r="G244" s="7"/>
      <c r="H244" s="7"/>
      <c r="I244" s="93"/>
      <c r="J244" s="93"/>
      <c r="K244" s="93"/>
      <c r="L244" s="93"/>
      <c r="M244" s="93"/>
      <c r="N244" s="93"/>
      <c r="O244" s="93"/>
      <c r="P244" s="93"/>
      <c r="Q244" s="93"/>
    </row>
    <row r="245" spans="1:17" s="2" customFormat="1" x14ac:dyDescent="0.3">
      <c r="A245" s="134"/>
      <c r="B245" s="134"/>
      <c r="C245" s="134"/>
      <c r="D245" s="135"/>
      <c r="E245" s="136"/>
      <c r="F245" s="137"/>
      <c r="G245" s="7"/>
      <c r="H245" s="7"/>
      <c r="I245" s="93"/>
      <c r="J245" s="93"/>
      <c r="K245" s="93"/>
      <c r="L245" s="93"/>
      <c r="M245" s="93"/>
      <c r="N245" s="93"/>
      <c r="O245" s="93"/>
      <c r="P245" s="93"/>
      <c r="Q245" s="93"/>
    </row>
    <row r="246" spans="1:17" s="2" customFormat="1" x14ac:dyDescent="0.3">
      <c r="A246" s="134"/>
      <c r="B246" s="134"/>
      <c r="C246" s="134"/>
      <c r="D246" s="135"/>
      <c r="E246" s="136"/>
      <c r="F246" s="137"/>
      <c r="G246" s="7"/>
      <c r="H246" s="7"/>
      <c r="I246" s="93"/>
      <c r="J246" s="93"/>
      <c r="K246" s="93"/>
      <c r="L246" s="93"/>
      <c r="M246" s="93"/>
      <c r="N246" s="93"/>
      <c r="O246" s="93"/>
      <c r="P246" s="93"/>
      <c r="Q246" s="93"/>
    </row>
    <row r="247" spans="1:17" s="2" customFormat="1" x14ac:dyDescent="0.3">
      <c r="A247" s="134"/>
      <c r="B247" s="134"/>
      <c r="C247" s="134"/>
      <c r="D247" s="135"/>
      <c r="E247" s="136"/>
      <c r="F247" s="137"/>
      <c r="G247" s="7"/>
      <c r="H247" s="7"/>
      <c r="I247" s="93"/>
      <c r="J247" s="93"/>
      <c r="K247" s="93"/>
      <c r="L247" s="93"/>
      <c r="M247" s="93"/>
      <c r="N247" s="93"/>
      <c r="O247" s="93"/>
      <c r="P247" s="93"/>
      <c r="Q247" s="93"/>
    </row>
    <row r="248" spans="1:17" s="2" customFormat="1" x14ac:dyDescent="0.3">
      <c r="A248" s="134"/>
      <c r="B248" s="134"/>
      <c r="C248" s="134"/>
      <c r="D248" s="135"/>
      <c r="E248" s="136"/>
      <c r="F248" s="137"/>
      <c r="G248" s="7"/>
      <c r="H248" s="7"/>
      <c r="I248" s="93"/>
      <c r="J248" s="93"/>
      <c r="K248" s="93"/>
      <c r="L248" s="93"/>
      <c r="M248" s="93"/>
      <c r="N248" s="93"/>
      <c r="O248" s="93"/>
      <c r="P248" s="93"/>
      <c r="Q248" s="93"/>
    </row>
    <row r="249" spans="1:17" s="2" customFormat="1" x14ac:dyDescent="0.3">
      <c r="A249" s="134"/>
      <c r="B249" s="134"/>
      <c r="C249" s="134"/>
      <c r="D249" s="135"/>
      <c r="E249" s="136"/>
      <c r="F249" s="137"/>
      <c r="G249" s="7"/>
      <c r="H249" s="7"/>
      <c r="I249" s="93"/>
      <c r="J249" s="93"/>
      <c r="K249" s="93"/>
      <c r="L249" s="93"/>
      <c r="M249" s="93"/>
      <c r="N249" s="93"/>
      <c r="O249" s="93"/>
      <c r="P249" s="93"/>
      <c r="Q249" s="93"/>
    </row>
    <row r="250" spans="1:17" s="2" customFormat="1" x14ac:dyDescent="0.3">
      <c r="A250" s="134"/>
      <c r="B250" s="134"/>
      <c r="C250" s="134"/>
      <c r="D250" s="135"/>
      <c r="E250" s="136"/>
      <c r="F250" s="137"/>
      <c r="G250" s="7"/>
      <c r="H250" s="7"/>
      <c r="I250" s="93"/>
      <c r="J250" s="93"/>
      <c r="K250" s="93"/>
      <c r="L250" s="93"/>
      <c r="M250" s="93"/>
      <c r="N250" s="93"/>
      <c r="O250" s="93"/>
      <c r="P250" s="93"/>
      <c r="Q250" s="93"/>
    </row>
    <row r="251" spans="1:17" s="2" customFormat="1" x14ac:dyDescent="0.3">
      <c r="A251" s="134"/>
      <c r="B251" s="134"/>
      <c r="C251" s="134"/>
      <c r="D251" s="135"/>
      <c r="E251" s="136"/>
      <c r="F251" s="137"/>
      <c r="G251" s="7"/>
      <c r="H251" s="7"/>
      <c r="I251" s="93"/>
      <c r="J251" s="93"/>
      <c r="K251" s="93"/>
      <c r="L251" s="93"/>
      <c r="M251" s="93"/>
      <c r="N251" s="93"/>
      <c r="O251" s="93"/>
      <c r="P251" s="93"/>
      <c r="Q251" s="93"/>
    </row>
    <row r="252" spans="1:17" s="2" customFormat="1" x14ac:dyDescent="0.3">
      <c r="A252" s="134"/>
      <c r="B252" s="134"/>
      <c r="C252" s="134"/>
      <c r="D252" s="135"/>
      <c r="E252" s="136"/>
      <c r="F252" s="137"/>
      <c r="G252" s="7"/>
      <c r="H252" s="7"/>
      <c r="I252" s="93"/>
      <c r="J252" s="93"/>
      <c r="K252" s="93"/>
      <c r="L252" s="93"/>
      <c r="M252" s="93"/>
      <c r="N252" s="93"/>
      <c r="O252" s="93"/>
      <c r="P252" s="93"/>
      <c r="Q252" s="93"/>
    </row>
    <row r="253" spans="1:17" s="2" customFormat="1" x14ac:dyDescent="0.3">
      <c r="A253" s="134"/>
      <c r="B253" s="134"/>
      <c r="C253" s="134"/>
      <c r="D253" s="135"/>
      <c r="E253" s="136"/>
      <c r="F253" s="137"/>
      <c r="G253" s="7"/>
      <c r="H253" s="7"/>
      <c r="I253" s="93"/>
      <c r="J253" s="93"/>
      <c r="K253" s="93"/>
      <c r="L253" s="93"/>
      <c r="M253" s="93"/>
      <c r="N253" s="93"/>
      <c r="O253" s="93"/>
      <c r="P253" s="93"/>
      <c r="Q253" s="93"/>
    </row>
    <row r="254" spans="1:17" s="2" customFormat="1" x14ac:dyDescent="0.3">
      <c r="A254" s="134"/>
      <c r="B254" s="134"/>
      <c r="C254" s="134"/>
      <c r="D254" s="135"/>
      <c r="E254" s="136"/>
      <c r="F254" s="137"/>
      <c r="G254" s="7"/>
      <c r="H254" s="7"/>
      <c r="I254" s="93"/>
      <c r="J254" s="93"/>
      <c r="K254" s="93"/>
      <c r="L254" s="93"/>
      <c r="M254" s="93"/>
      <c r="N254" s="93"/>
      <c r="O254" s="93"/>
      <c r="P254" s="93"/>
      <c r="Q254" s="93"/>
    </row>
    <row r="255" spans="1:17" s="2" customFormat="1" x14ac:dyDescent="0.3">
      <c r="A255" s="134"/>
      <c r="B255" s="134"/>
      <c r="C255" s="134"/>
      <c r="D255" s="135"/>
      <c r="E255" s="136"/>
      <c r="F255" s="137"/>
      <c r="G255" s="7"/>
      <c r="H255" s="7"/>
      <c r="I255" s="93"/>
      <c r="J255" s="93"/>
      <c r="K255" s="93"/>
      <c r="L255" s="93"/>
      <c r="M255" s="93"/>
      <c r="N255" s="93"/>
      <c r="O255" s="93"/>
      <c r="P255" s="93"/>
      <c r="Q255" s="93"/>
    </row>
    <row r="256" spans="1:17" s="2" customFormat="1" x14ac:dyDescent="0.3">
      <c r="A256" s="134"/>
      <c r="B256" s="134"/>
      <c r="C256" s="134"/>
      <c r="D256" s="135"/>
      <c r="E256" s="136"/>
      <c r="F256" s="137"/>
      <c r="G256" s="7"/>
      <c r="H256" s="7"/>
      <c r="I256" s="93"/>
      <c r="J256" s="93"/>
      <c r="K256" s="93"/>
      <c r="L256" s="93"/>
      <c r="M256" s="93"/>
      <c r="N256" s="93"/>
      <c r="O256" s="93"/>
      <c r="P256" s="93"/>
      <c r="Q256" s="93"/>
    </row>
    <row r="257" spans="1:17" s="2" customFormat="1" x14ac:dyDescent="0.3">
      <c r="A257" s="134"/>
      <c r="B257" s="134"/>
      <c r="C257" s="134"/>
      <c r="D257" s="135"/>
      <c r="E257" s="136"/>
      <c r="F257" s="137"/>
      <c r="G257" s="7"/>
      <c r="H257" s="7"/>
      <c r="I257" s="93"/>
      <c r="J257" s="93"/>
      <c r="K257" s="93"/>
      <c r="L257" s="93"/>
      <c r="M257" s="93"/>
      <c r="N257" s="93"/>
      <c r="O257" s="93"/>
      <c r="P257" s="93"/>
      <c r="Q257" s="93"/>
    </row>
    <row r="258" spans="1:17" s="2" customFormat="1" x14ac:dyDescent="0.3">
      <c r="A258" s="134"/>
      <c r="B258" s="134"/>
      <c r="C258" s="134"/>
      <c r="D258" s="135"/>
      <c r="E258" s="136"/>
      <c r="F258" s="137"/>
      <c r="G258" s="7"/>
      <c r="H258" s="7"/>
      <c r="I258" s="93"/>
      <c r="J258" s="93"/>
      <c r="K258" s="93"/>
      <c r="L258" s="93"/>
      <c r="M258" s="93"/>
      <c r="N258" s="93"/>
      <c r="O258" s="93"/>
      <c r="P258" s="93"/>
      <c r="Q258" s="93"/>
    </row>
    <row r="259" spans="1:17" s="2" customFormat="1" x14ac:dyDescent="0.3">
      <c r="A259" s="134"/>
      <c r="B259" s="134"/>
      <c r="C259" s="134"/>
      <c r="D259" s="135"/>
      <c r="E259" s="136"/>
      <c r="F259" s="137"/>
      <c r="G259" s="7"/>
      <c r="H259" s="7"/>
      <c r="I259" s="93"/>
      <c r="J259" s="93"/>
      <c r="K259" s="93"/>
      <c r="L259" s="93"/>
      <c r="M259" s="93"/>
      <c r="N259" s="93"/>
      <c r="O259" s="93"/>
      <c r="P259" s="93"/>
      <c r="Q259" s="93"/>
    </row>
    <row r="260" spans="1:17" s="2" customFormat="1" x14ac:dyDescent="0.3">
      <c r="A260" s="134"/>
      <c r="B260" s="134"/>
      <c r="C260" s="134"/>
      <c r="D260" s="135"/>
      <c r="E260" s="136"/>
      <c r="F260" s="137"/>
      <c r="G260" s="7"/>
      <c r="H260" s="7"/>
      <c r="I260" s="93"/>
      <c r="J260" s="93"/>
      <c r="K260" s="93"/>
      <c r="L260" s="93"/>
      <c r="M260" s="93"/>
      <c r="N260" s="93"/>
      <c r="O260" s="93"/>
      <c r="P260" s="93"/>
      <c r="Q260" s="93"/>
    </row>
    <row r="261" spans="1:17" s="2" customFormat="1" x14ac:dyDescent="0.3">
      <c r="A261" s="134"/>
      <c r="B261" s="134"/>
      <c r="C261" s="134"/>
      <c r="D261" s="135"/>
      <c r="E261" s="136"/>
      <c r="F261" s="137"/>
      <c r="G261" s="7"/>
      <c r="H261" s="7"/>
      <c r="I261" s="93"/>
      <c r="J261" s="93"/>
      <c r="K261" s="93"/>
      <c r="L261" s="93"/>
      <c r="M261" s="93"/>
      <c r="N261" s="93"/>
      <c r="O261" s="93"/>
      <c r="P261" s="93"/>
      <c r="Q261" s="93"/>
    </row>
    <row r="262" spans="1:17" s="2" customFormat="1" x14ac:dyDescent="0.3">
      <c r="A262" s="134"/>
      <c r="B262" s="134"/>
      <c r="C262" s="134"/>
      <c r="D262" s="135"/>
      <c r="E262" s="136"/>
      <c r="F262" s="137"/>
      <c r="G262" s="7"/>
      <c r="H262" s="7"/>
      <c r="I262" s="93"/>
      <c r="J262" s="93"/>
      <c r="K262" s="93"/>
      <c r="L262" s="93"/>
      <c r="M262" s="93"/>
      <c r="N262" s="93"/>
      <c r="O262" s="93"/>
      <c r="P262" s="93"/>
      <c r="Q262" s="93"/>
    </row>
    <row r="263" spans="1:17" s="2" customFormat="1" x14ac:dyDescent="0.3">
      <c r="A263" s="134"/>
      <c r="B263" s="134"/>
      <c r="C263" s="134"/>
      <c r="D263" s="135"/>
      <c r="E263" s="136"/>
      <c r="F263" s="137"/>
      <c r="G263" s="7"/>
      <c r="H263" s="7"/>
      <c r="I263" s="93"/>
      <c r="J263" s="93"/>
      <c r="K263" s="93"/>
      <c r="L263" s="93"/>
      <c r="M263" s="93"/>
      <c r="N263" s="93"/>
      <c r="O263" s="93"/>
      <c r="P263" s="93"/>
      <c r="Q263" s="93"/>
    </row>
    <row r="264" spans="1:17" s="2" customFormat="1" x14ac:dyDescent="0.3">
      <c r="A264" s="134"/>
      <c r="B264" s="134"/>
      <c r="C264" s="134"/>
      <c r="D264" s="135"/>
      <c r="E264" s="136"/>
      <c r="F264" s="137"/>
      <c r="G264" s="7"/>
      <c r="H264" s="7"/>
      <c r="I264" s="93"/>
      <c r="J264" s="93"/>
      <c r="K264" s="93"/>
      <c r="L264" s="93"/>
      <c r="M264" s="93"/>
      <c r="N264" s="93"/>
      <c r="O264" s="93"/>
      <c r="P264" s="93"/>
      <c r="Q264" s="93"/>
    </row>
    <row r="265" spans="1:17" s="2" customFormat="1" x14ac:dyDescent="0.3">
      <c r="A265" s="134"/>
      <c r="B265" s="134"/>
      <c r="C265" s="134"/>
      <c r="D265" s="135"/>
      <c r="E265" s="136"/>
      <c r="F265" s="137"/>
      <c r="G265" s="7"/>
      <c r="H265" s="7"/>
      <c r="I265" s="93"/>
      <c r="J265" s="93"/>
      <c r="K265" s="93"/>
      <c r="L265" s="93"/>
      <c r="M265" s="93"/>
      <c r="N265" s="93"/>
      <c r="O265" s="93"/>
      <c r="P265" s="93"/>
      <c r="Q265" s="93"/>
    </row>
    <row r="266" spans="1:17" s="2" customFormat="1" x14ac:dyDescent="0.3">
      <c r="A266" s="134"/>
      <c r="B266" s="134"/>
      <c r="C266" s="134"/>
      <c r="D266" s="135"/>
      <c r="E266" s="136"/>
      <c r="F266" s="137"/>
      <c r="G266" s="7"/>
      <c r="H266" s="7"/>
      <c r="I266" s="93"/>
      <c r="J266" s="93"/>
      <c r="K266" s="93"/>
      <c r="L266" s="93"/>
      <c r="M266" s="93"/>
      <c r="N266" s="93"/>
      <c r="O266" s="93"/>
      <c r="P266" s="93"/>
      <c r="Q266" s="93"/>
    </row>
    <row r="267" spans="1:17" s="2" customFormat="1" x14ac:dyDescent="0.3">
      <c r="A267" s="134"/>
      <c r="B267" s="134"/>
      <c r="C267" s="134"/>
      <c r="D267" s="135"/>
      <c r="E267" s="136"/>
      <c r="F267" s="137"/>
      <c r="G267" s="7"/>
      <c r="H267" s="7"/>
      <c r="I267" s="93"/>
      <c r="J267" s="93"/>
      <c r="K267" s="93"/>
      <c r="L267" s="93"/>
      <c r="M267" s="93"/>
      <c r="N267" s="93"/>
      <c r="O267" s="93"/>
      <c r="P267" s="93"/>
      <c r="Q267" s="93"/>
    </row>
    <row r="268" spans="1:17" s="2" customFormat="1" x14ac:dyDescent="0.3">
      <c r="A268" s="134"/>
      <c r="B268" s="134"/>
      <c r="C268" s="134"/>
      <c r="D268" s="135"/>
      <c r="E268" s="136"/>
      <c r="F268" s="137"/>
      <c r="G268" s="7"/>
      <c r="H268" s="7"/>
      <c r="I268" s="93"/>
      <c r="J268" s="93"/>
      <c r="K268" s="93"/>
      <c r="L268" s="93"/>
      <c r="M268" s="93"/>
      <c r="N268" s="93"/>
      <c r="O268" s="93"/>
      <c r="P268" s="93"/>
      <c r="Q268" s="93"/>
    </row>
    <row r="269" spans="1:17" s="2" customFormat="1" x14ac:dyDescent="0.3">
      <c r="A269" s="134"/>
      <c r="B269" s="134"/>
      <c r="C269" s="134"/>
      <c r="D269" s="135"/>
      <c r="E269" s="136"/>
      <c r="F269" s="137"/>
      <c r="G269" s="7"/>
      <c r="H269" s="7"/>
      <c r="I269" s="93"/>
      <c r="J269" s="93"/>
      <c r="K269" s="93"/>
      <c r="L269" s="93"/>
      <c r="M269" s="93"/>
      <c r="N269" s="93"/>
      <c r="O269" s="93"/>
      <c r="P269" s="93"/>
      <c r="Q269" s="93"/>
    </row>
    <row r="270" spans="1:17" s="2" customFormat="1" x14ac:dyDescent="0.3">
      <c r="A270" s="134"/>
      <c r="B270" s="134"/>
      <c r="C270" s="134"/>
      <c r="D270" s="135"/>
      <c r="E270" s="136"/>
      <c r="F270" s="137"/>
      <c r="G270" s="7"/>
      <c r="H270" s="7"/>
      <c r="I270" s="93"/>
      <c r="J270" s="93"/>
      <c r="K270" s="93"/>
      <c r="L270" s="93"/>
      <c r="M270" s="93"/>
      <c r="N270" s="93"/>
      <c r="O270" s="93"/>
      <c r="P270" s="93"/>
      <c r="Q270" s="93"/>
    </row>
    <row r="271" spans="1:17" s="2" customFormat="1" x14ac:dyDescent="0.3">
      <c r="A271" s="134"/>
      <c r="B271" s="134"/>
      <c r="C271" s="134"/>
      <c r="D271" s="135"/>
      <c r="E271" s="136"/>
      <c r="F271" s="137"/>
      <c r="G271" s="7"/>
      <c r="H271" s="7"/>
      <c r="I271" s="93"/>
      <c r="J271" s="93"/>
      <c r="K271" s="93"/>
      <c r="L271" s="93"/>
      <c r="M271" s="93"/>
      <c r="N271" s="93"/>
      <c r="O271" s="93"/>
      <c r="P271" s="93"/>
      <c r="Q271" s="93"/>
    </row>
    <row r="272" spans="1:17" s="2" customFormat="1" x14ac:dyDescent="0.3">
      <c r="A272" s="134"/>
      <c r="B272" s="134"/>
      <c r="C272" s="134"/>
      <c r="D272" s="135"/>
      <c r="E272" s="136"/>
      <c r="F272" s="137"/>
      <c r="G272" s="7"/>
      <c r="H272" s="7"/>
      <c r="I272" s="93"/>
      <c r="J272" s="93"/>
      <c r="K272" s="93"/>
      <c r="L272" s="93"/>
      <c r="M272" s="93"/>
      <c r="N272" s="93"/>
      <c r="O272" s="93"/>
      <c r="P272" s="93"/>
      <c r="Q272" s="93"/>
    </row>
    <row r="273" spans="1:17" s="2" customFormat="1" x14ac:dyDescent="0.3">
      <c r="A273" s="134"/>
      <c r="B273" s="134"/>
      <c r="C273" s="134"/>
      <c r="D273" s="135"/>
      <c r="E273" s="136"/>
      <c r="F273" s="137"/>
      <c r="G273" s="7"/>
      <c r="H273" s="7"/>
      <c r="I273" s="93"/>
      <c r="J273" s="93"/>
      <c r="K273" s="93"/>
      <c r="L273" s="93"/>
      <c r="M273" s="93"/>
      <c r="N273" s="93"/>
      <c r="O273" s="93"/>
      <c r="P273" s="93"/>
      <c r="Q273" s="93"/>
    </row>
    <row r="274" spans="1:17" s="2" customFormat="1" x14ac:dyDescent="0.3">
      <c r="A274" s="134"/>
      <c r="B274" s="134"/>
      <c r="C274" s="134"/>
      <c r="D274" s="135"/>
      <c r="E274" s="136"/>
      <c r="F274" s="137"/>
      <c r="G274" s="7"/>
      <c r="H274" s="7"/>
      <c r="I274" s="93"/>
      <c r="J274" s="93"/>
      <c r="K274" s="93"/>
      <c r="L274" s="93"/>
      <c r="M274" s="93"/>
      <c r="N274" s="93"/>
      <c r="O274" s="93"/>
      <c r="P274" s="93"/>
      <c r="Q274" s="93"/>
    </row>
    <row r="275" spans="1:17" s="2" customFormat="1" x14ac:dyDescent="0.3">
      <c r="A275" s="134"/>
      <c r="B275" s="134"/>
      <c r="C275" s="134"/>
      <c r="D275" s="135"/>
      <c r="E275" s="136"/>
      <c r="F275" s="137"/>
      <c r="G275" s="7"/>
      <c r="H275" s="7"/>
      <c r="I275" s="93"/>
      <c r="J275" s="93"/>
      <c r="K275" s="93"/>
      <c r="L275" s="93"/>
      <c r="M275" s="93"/>
      <c r="N275" s="93"/>
      <c r="O275" s="93"/>
      <c r="P275" s="93"/>
      <c r="Q275" s="93"/>
    </row>
    <row r="276" spans="1:17" s="2" customFormat="1" x14ac:dyDescent="0.3">
      <c r="A276" s="134"/>
      <c r="B276" s="134"/>
      <c r="C276" s="134"/>
      <c r="D276" s="135"/>
      <c r="E276" s="136"/>
      <c r="F276" s="137"/>
      <c r="G276" s="7"/>
      <c r="H276" s="7"/>
      <c r="I276" s="93"/>
      <c r="J276" s="93"/>
      <c r="K276" s="93"/>
      <c r="L276" s="93"/>
      <c r="M276" s="93"/>
      <c r="N276" s="93"/>
      <c r="O276" s="93"/>
      <c r="P276" s="93"/>
      <c r="Q276" s="93"/>
    </row>
    <row r="277" spans="1:17" s="2" customFormat="1" x14ac:dyDescent="0.3">
      <c r="A277" s="134"/>
      <c r="B277" s="134"/>
      <c r="C277" s="134"/>
      <c r="D277" s="135"/>
      <c r="E277" s="136"/>
      <c r="F277" s="137"/>
      <c r="G277" s="7"/>
      <c r="H277" s="7"/>
      <c r="I277" s="93"/>
      <c r="J277" s="93"/>
      <c r="K277" s="93"/>
      <c r="L277" s="93"/>
      <c r="M277" s="93"/>
      <c r="N277" s="93"/>
      <c r="O277" s="93"/>
      <c r="P277" s="93"/>
      <c r="Q277" s="93"/>
    </row>
    <row r="278" spans="1:17" s="2" customFormat="1" x14ac:dyDescent="0.3">
      <c r="A278" s="134"/>
      <c r="B278" s="134"/>
      <c r="C278" s="134"/>
      <c r="D278" s="135"/>
      <c r="E278" s="136"/>
      <c r="F278" s="137"/>
      <c r="G278" s="7"/>
      <c r="H278" s="7"/>
      <c r="I278" s="93"/>
      <c r="J278" s="93"/>
      <c r="K278" s="93"/>
      <c r="L278" s="93"/>
      <c r="M278" s="93"/>
      <c r="N278" s="93"/>
      <c r="O278" s="93"/>
      <c r="P278" s="93"/>
      <c r="Q278" s="93"/>
    </row>
    <row r="279" spans="1:17" s="2" customFormat="1" x14ac:dyDescent="0.3">
      <c r="A279" s="134"/>
      <c r="B279" s="134"/>
      <c r="C279" s="134"/>
      <c r="D279" s="135"/>
      <c r="E279" s="136"/>
      <c r="F279" s="137"/>
      <c r="G279" s="7"/>
      <c r="H279" s="7"/>
      <c r="I279" s="93"/>
      <c r="J279" s="93"/>
      <c r="K279" s="93"/>
      <c r="L279" s="93"/>
      <c r="M279" s="93"/>
      <c r="N279" s="93"/>
      <c r="O279" s="93"/>
      <c r="P279" s="93"/>
      <c r="Q279" s="93"/>
    </row>
    <row r="280" spans="1:17" s="2" customFormat="1" x14ac:dyDescent="0.3">
      <c r="A280" s="134"/>
      <c r="B280" s="134"/>
      <c r="C280" s="134"/>
      <c r="D280" s="135"/>
      <c r="E280" s="136"/>
      <c r="F280" s="137"/>
      <c r="G280" s="7"/>
      <c r="H280" s="7"/>
      <c r="I280" s="93"/>
      <c r="J280" s="93"/>
      <c r="K280" s="93"/>
      <c r="L280" s="93"/>
      <c r="M280" s="93"/>
      <c r="N280" s="93"/>
      <c r="O280" s="93"/>
      <c r="P280" s="93"/>
      <c r="Q280" s="93"/>
    </row>
    <row r="281" spans="1:17" s="2" customFormat="1" x14ac:dyDescent="0.3">
      <c r="A281" s="134"/>
      <c r="B281" s="134"/>
      <c r="C281" s="134"/>
      <c r="D281" s="135"/>
      <c r="E281" s="136"/>
      <c r="F281" s="137"/>
      <c r="G281" s="7"/>
      <c r="H281" s="7"/>
      <c r="I281" s="93"/>
      <c r="J281" s="93"/>
      <c r="K281" s="93"/>
      <c r="L281" s="93"/>
      <c r="M281" s="93"/>
      <c r="N281" s="93"/>
      <c r="O281" s="93"/>
      <c r="P281" s="93"/>
      <c r="Q281" s="93"/>
    </row>
    <row r="282" spans="1:17" s="2" customFormat="1" x14ac:dyDescent="0.3">
      <c r="A282" s="134"/>
      <c r="B282" s="134"/>
      <c r="C282" s="134"/>
      <c r="D282" s="135"/>
      <c r="E282" s="136"/>
      <c r="F282" s="137"/>
      <c r="G282" s="7"/>
      <c r="H282" s="7"/>
      <c r="I282" s="93"/>
      <c r="J282" s="93"/>
      <c r="K282" s="93"/>
      <c r="L282" s="93"/>
      <c r="M282" s="93"/>
      <c r="N282" s="93"/>
      <c r="O282" s="93"/>
      <c r="P282" s="93"/>
      <c r="Q282" s="93"/>
    </row>
    <row r="283" spans="1:17" s="2" customFormat="1" x14ac:dyDescent="0.3">
      <c r="A283" s="134"/>
      <c r="B283" s="134"/>
      <c r="C283" s="134"/>
      <c r="D283" s="135"/>
      <c r="E283" s="136"/>
      <c r="F283" s="137"/>
      <c r="G283" s="7"/>
      <c r="H283" s="7"/>
      <c r="I283" s="93"/>
      <c r="J283" s="93"/>
      <c r="K283" s="93"/>
      <c r="L283" s="93"/>
      <c r="M283" s="93"/>
      <c r="N283" s="93"/>
      <c r="O283" s="93"/>
      <c r="P283" s="93"/>
      <c r="Q283" s="93"/>
    </row>
    <row r="284" spans="1:17" s="2" customFormat="1" x14ac:dyDescent="0.3">
      <c r="A284" s="134"/>
      <c r="B284" s="134"/>
      <c r="C284" s="134"/>
      <c r="D284" s="135"/>
      <c r="E284" s="136"/>
      <c r="F284" s="137"/>
      <c r="G284" s="7"/>
      <c r="H284" s="7"/>
      <c r="I284" s="93"/>
      <c r="J284" s="93"/>
      <c r="K284" s="93"/>
      <c r="L284" s="93"/>
      <c r="M284" s="93"/>
      <c r="N284" s="93"/>
      <c r="O284" s="93"/>
      <c r="P284" s="93"/>
      <c r="Q284" s="93"/>
    </row>
    <row r="285" spans="1:17" s="2" customFormat="1" x14ac:dyDescent="0.3">
      <c r="A285" s="134"/>
      <c r="B285" s="134"/>
      <c r="C285" s="134"/>
      <c r="D285" s="135"/>
      <c r="E285" s="136"/>
      <c r="F285" s="137"/>
      <c r="G285" s="7"/>
      <c r="H285" s="7"/>
      <c r="I285" s="93"/>
      <c r="J285" s="93"/>
      <c r="K285" s="93"/>
      <c r="L285" s="93"/>
      <c r="M285" s="93"/>
      <c r="N285" s="93"/>
      <c r="O285" s="93"/>
      <c r="P285" s="93"/>
      <c r="Q285" s="93"/>
    </row>
    <row r="286" spans="1:17" s="2" customFormat="1" x14ac:dyDescent="0.3">
      <c r="A286" s="134"/>
      <c r="B286" s="134"/>
      <c r="C286" s="134"/>
      <c r="D286" s="135"/>
      <c r="E286" s="136"/>
      <c r="F286" s="137"/>
      <c r="G286" s="7"/>
      <c r="H286" s="7"/>
      <c r="I286" s="93"/>
      <c r="J286" s="93"/>
      <c r="K286" s="93"/>
      <c r="L286" s="93"/>
      <c r="M286" s="93"/>
      <c r="N286" s="93"/>
      <c r="O286" s="93"/>
      <c r="P286" s="93"/>
      <c r="Q286" s="93"/>
    </row>
    <row r="287" spans="1:17" s="2" customFormat="1" x14ac:dyDescent="0.3">
      <c r="A287" s="134"/>
      <c r="B287" s="134"/>
      <c r="C287" s="134"/>
      <c r="D287" s="135"/>
      <c r="E287" s="136"/>
      <c r="F287" s="137"/>
      <c r="G287" s="7"/>
      <c r="H287" s="7"/>
      <c r="I287" s="93"/>
      <c r="J287" s="93"/>
      <c r="K287" s="93"/>
      <c r="L287" s="93"/>
      <c r="M287" s="93"/>
      <c r="N287" s="93"/>
      <c r="O287" s="93"/>
      <c r="P287" s="93"/>
      <c r="Q287" s="93"/>
    </row>
    <row r="288" spans="1:17" s="2" customFormat="1" x14ac:dyDescent="0.3">
      <c r="A288" s="134"/>
      <c r="B288" s="134"/>
      <c r="C288" s="134"/>
      <c r="D288" s="135"/>
      <c r="E288" s="136"/>
      <c r="F288" s="137"/>
      <c r="G288" s="7"/>
      <c r="H288" s="7"/>
      <c r="I288" s="93"/>
      <c r="J288" s="93"/>
      <c r="K288" s="93"/>
      <c r="L288" s="93"/>
      <c r="M288" s="93"/>
      <c r="N288" s="93"/>
      <c r="O288" s="93"/>
      <c r="P288" s="93"/>
      <c r="Q288" s="93"/>
    </row>
    <row r="289" spans="1:17" s="2" customFormat="1" x14ac:dyDescent="0.3">
      <c r="A289" s="134"/>
      <c r="B289" s="134"/>
      <c r="C289" s="134"/>
      <c r="D289" s="135"/>
      <c r="E289" s="136"/>
      <c r="F289" s="137"/>
      <c r="G289" s="7"/>
      <c r="H289" s="7"/>
      <c r="I289" s="93"/>
      <c r="J289" s="93"/>
      <c r="K289" s="93"/>
      <c r="L289" s="93"/>
      <c r="M289" s="93"/>
      <c r="N289" s="93"/>
      <c r="O289" s="93"/>
      <c r="P289" s="93"/>
      <c r="Q289" s="93"/>
    </row>
    <row r="290" spans="1:17" s="2" customFormat="1" x14ac:dyDescent="0.3">
      <c r="A290" s="134"/>
      <c r="B290" s="134"/>
      <c r="C290" s="134"/>
      <c r="D290" s="135"/>
      <c r="E290" s="136"/>
      <c r="F290" s="137"/>
      <c r="G290" s="7"/>
      <c r="H290" s="7"/>
      <c r="I290" s="93"/>
      <c r="J290" s="93"/>
      <c r="K290" s="93"/>
      <c r="L290" s="93"/>
      <c r="M290" s="93"/>
      <c r="N290" s="93"/>
      <c r="O290" s="93"/>
      <c r="P290" s="93"/>
      <c r="Q290" s="93"/>
    </row>
    <row r="291" spans="1:17" s="2" customFormat="1" x14ac:dyDescent="0.3">
      <c r="A291" s="134"/>
      <c r="B291" s="134"/>
      <c r="C291" s="134"/>
      <c r="D291" s="135"/>
      <c r="E291" s="136"/>
      <c r="F291" s="137"/>
      <c r="G291" s="7"/>
      <c r="H291" s="7"/>
      <c r="I291" s="93"/>
      <c r="J291" s="93"/>
      <c r="K291" s="93"/>
      <c r="L291" s="93"/>
      <c r="M291" s="93"/>
      <c r="N291" s="93"/>
      <c r="O291" s="93"/>
      <c r="P291" s="93"/>
      <c r="Q291" s="93"/>
    </row>
    <row r="292" spans="1:17" s="2" customFormat="1" x14ac:dyDescent="0.3">
      <c r="A292" s="134"/>
      <c r="B292" s="134"/>
      <c r="C292" s="134"/>
      <c r="D292" s="135"/>
      <c r="E292" s="136"/>
      <c r="F292" s="137"/>
      <c r="G292" s="7"/>
      <c r="H292" s="7"/>
      <c r="I292" s="93"/>
      <c r="J292" s="93"/>
      <c r="K292" s="93"/>
      <c r="L292" s="93"/>
      <c r="M292" s="93"/>
      <c r="N292" s="93"/>
      <c r="O292" s="93"/>
      <c r="P292" s="93"/>
      <c r="Q292" s="93"/>
    </row>
    <row r="293" spans="1:17" s="2" customFormat="1" x14ac:dyDescent="0.3">
      <c r="A293" s="134"/>
      <c r="B293" s="134"/>
      <c r="C293" s="134"/>
      <c r="D293" s="135"/>
      <c r="E293" s="136"/>
      <c r="F293" s="137"/>
      <c r="G293" s="7"/>
      <c r="H293" s="7"/>
      <c r="I293" s="93"/>
      <c r="J293" s="93"/>
      <c r="K293" s="93"/>
      <c r="L293" s="93"/>
      <c r="M293" s="93"/>
      <c r="N293" s="93"/>
      <c r="O293" s="93"/>
      <c r="P293" s="93"/>
      <c r="Q293" s="93"/>
    </row>
    <row r="294" spans="1:17" s="2" customFormat="1" x14ac:dyDescent="0.3">
      <c r="A294" s="134"/>
      <c r="B294" s="134"/>
      <c r="C294" s="134"/>
      <c r="D294" s="135"/>
      <c r="E294" s="136"/>
      <c r="F294" s="137"/>
      <c r="G294" s="7"/>
      <c r="H294" s="7"/>
      <c r="I294" s="93"/>
      <c r="J294" s="93"/>
      <c r="K294" s="93"/>
      <c r="L294" s="93"/>
      <c r="M294" s="93"/>
      <c r="N294" s="93"/>
      <c r="O294" s="93"/>
      <c r="P294" s="93"/>
      <c r="Q294" s="93"/>
    </row>
    <row r="295" spans="1:17" s="2" customFormat="1" x14ac:dyDescent="0.3">
      <c r="A295" s="134"/>
      <c r="B295" s="134"/>
      <c r="C295" s="134"/>
      <c r="D295" s="135"/>
      <c r="E295" s="136"/>
      <c r="F295" s="137"/>
      <c r="G295" s="7"/>
      <c r="H295" s="7"/>
      <c r="I295" s="93"/>
      <c r="J295" s="93"/>
      <c r="K295" s="93"/>
      <c r="L295" s="93"/>
      <c r="M295" s="93"/>
      <c r="N295" s="93"/>
      <c r="O295" s="93"/>
      <c r="P295" s="93"/>
      <c r="Q295" s="93"/>
    </row>
    <row r="296" spans="1:17" s="2" customFormat="1" x14ac:dyDescent="0.3">
      <c r="A296" s="134"/>
      <c r="B296" s="134"/>
      <c r="C296" s="134"/>
      <c r="D296" s="135"/>
      <c r="E296" s="136"/>
      <c r="F296" s="137"/>
      <c r="G296" s="7"/>
      <c r="H296" s="7"/>
      <c r="I296" s="93"/>
      <c r="J296" s="93"/>
      <c r="K296" s="93"/>
      <c r="L296" s="93"/>
      <c r="M296" s="93"/>
      <c r="N296" s="93"/>
      <c r="O296" s="93"/>
      <c r="P296" s="93"/>
      <c r="Q296" s="93"/>
    </row>
    <row r="297" spans="1:17" s="2" customFormat="1" x14ac:dyDescent="0.3">
      <c r="A297" s="134"/>
      <c r="B297" s="134"/>
      <c r="C297" s="134"/>
      <c r="D297" s="135"/>
      <c r="E297" s="136"/>
      <c r="F297" s="137"/>
      <c r="G297" s="7"/>
      <c r="H297" s="7"/>
      <c r="I297" s="93"/>
      <c r="J297" s="93"/>
      <c r="K297" s="93"/>
      <c r="L297" s="93"/>
      <c r="M297" s="93"/>
      <c r="N297" s="93"/>
      <c r="O297" s="93"/>
      <c r="P297" s="93"/>
      <c r="Q297" s="93"/>
    </row>
    <row r="298" spans="1:17" s="2" customFormat="1" x14ac:dyDescent="0.3">
      <c r="A298" s="134"/>
      <c r="B298" s="134"/>
      <c r="C298" s="134"/>
      <c r="D298" s="135"/>
      <c r="E298" s="136"/>
      <c r="F298" s="137"/>
      <c r="G298" s="7"/>
      <c r="H298" s="7"/>
      <c r="I298" s="93"/>
      <c r="J298" s="93"/>
      <c r="K298" s="93"/>
      <c r="L298" s="93"/>
      <c r="M298" s="93"/>
      <c r="N298" s="93"/>
      <c r="O298" s="93"/>
      <c r="P298" s="93"/>
      <c r="Q298" s="93"/>
    </row>
    <row r="299" spans="1:17" s="2" customFormat="1" x14ac:dyDescent="0.3">
      <c r="A299" s="134"/>
      <c r="B299" s="134"/>
      <c r="C299" s="134"/>
      <c r="D299" s="135"/>
      <c r="E299" s="136"/>
      <c r="F299" s="137"/>
      <c r="G299" s="7"/>
      <c r="H299" s="7"/>
      <c r="I299" s="93"/>
      <c r="J299" s="93"/>
      <c r="K299" s="93"/>
      <c r="L299" s="93"/>
      <c r="M299" s="93"/>
      <c r="N299" s="93"/>
      <c r="O299" s="93"/>
      <c r="P299" s="93"/>
      <c r="Q299" s="93"/>
    </row>
    <row r="300" spans="1:17" s="2" customFormat="1" x14ac:dyDescent="0.3">
      <c r="A300" s="134"/>
      <c r="B300" s="134"/>
      <c r="C300" s="134"/>
      <c r="D300" s="135"/>
      <c r="E300" s="136"/>
      <c r="F300" s="137"/>
      <c r="G300" s="7"/>
      <c r="H300" s="7"/>
      <c r="I300" s="93"/>
      <c r="J300" s="93"/>
      <c r="K300" s="93"/>
      <c r="L300" s="93"/>
      <c r="M300" s="93"/>
      <c r="N300" s="93"/>
      <c r="O300" s="93"/>
      <c r="P300" s="93"/>
      <c r="Q300" s="93"/>
    </row>
    <row r="301" spans="1:17" s="2" customFormat="1" x14ac:dyDescent="0.3">
      <c r="A301" s="134"/>
      <c r="B301" s="134"/>
      <c r="C301" s="134"/>
      <c r="D301" s="135"/>
      <c r="E301" s="136"/>
      <c r="F301" s="137"/>
      <c r="G301" s="7"/>
      <c r="H301" s="7"/>
      <c r="I301" s="93"/>
      <c r="J301" s="93"/>
      <c r="K301" s="93"/>
      <c r="L301" s="93"/>
      <c r="M301" s="93"/>
      <c r="N301" s="93"/>
      <c r="O301" s="93"/>
      <c r="P301" s="93"/>
      <c r="Q301" s="93"/>
    </row>
    <row r="302" spans="1:17" s="2" customFormat="1" x14ac:dyDescent="0.3">
      <c r="A302" s="134"/>
      <c r="B302" s="134"/>
      <c r="C302" s="134"/>
      <c r="D302" s="135"/>
      <c r="E302" s="136"/>
      <c r="F302" s="137"/>
      <c r="G302" s="7"/>
      <c r="H302" s="7"/>
      <c r="I302" s="93"/>
      <c r="J302" s="93"/>
      <c r="K302" s="93"/>
      <c r="L302" s="93"/>
      <c r="M302" s="93"/>
      <c r="N302" s="93"/>
      <c r="O302" s="93"/>
      <c r="P302" s="93"/>
      <c r="Q302" s="93"/>
    </row>
    <row r="303" spans="1:17" s="2" customFormat="1" x14ac:dyDescent="0.3">
      <c r="A303" s="134"/>
      <c r="B303" s="134"/>
      <c r="C303" s="134"/>
      <c r="D303" s="135"/>
      <c r="E303" s="136"/>
      <c r="F303" s="137"/>
      <c r="G303" s="7"/>
      <c r="H303" s="7"/>
      <c r="I303" s="93"/>
      <c r="J303" s="93"/>
      <c r="K303" s="93"/>
      <c r="L303" s="93"/>
      <c r="M303" s="93"/>
      <c r="N303" s="93"/>
      <c r="O303" s="93"/>
      <c r="P303" s="93"/>
      <c r="Q303" s="93"/>
    </row>
    <row r="304" spans="1:17" s="2" customFormat="1" x14ac:dyDescent="0.3">
      <c r="A304" s="134"/>
      <c r="B304" s="134"/>
      <c r="C304" s="134"/>
      <c r="D304" s="135"/>
      <c r="E304" s="136"/>
      <c r="F304" s="137"/>
      <c r="G304" s="7"/>
      <c r="H304" s="7"/>
      <c r="I304" s="93"/>
      <c r="J304" s="93"/>
      <c r="K304" s="93"/>
      <c r="L304" s="93"/>
      <c r="M304" s="93"/>
      <c r="N304" s="93"/>
      <c r="O304" s="93"/>
      <c r="P304" s="93"/>
      <c r="Q304" s="93"/>
    </row>
    <row r="305" spans="1:17" s="2" customFormat="1" x14ac:dyDescent="0.3">
      <c r="A305" s="134"/>
      <c r="B305" s="134"/>
      <c r="C305" s="134"/>
      <c r="D305" s="135"/>
      <c r="E305" s="136"/>
      <c r="F305" s="137"/>
      <c r="G305" s="7"/>
      <c r="H305" s="7"/>
      <c r="I305" s="93"/>
      <c r="J305" s="93"/>
      <c r="K305" s="93"/>
      <c r="L305" s="93"/>
      <c r="M305" s="93"/>
      <c r="N305" s="93"/>
      <c r="O305" s="93"/>
      <c r="P305" s="93"/>
      <c r="Q305" s="93"/>
    </row>
    <row r="306" spans="1:17" s="2" customFormat="1" x14ac:dyDescent="0.3">
      <c r="A306" s="134"/>
      <c r="B306" s="134"/>
      <c r="C306" s="134"/>
      <c r="D306" s="135"/>
      <c r="E306" s="136"/>
      <c r="F306" s="137"/>
      <c r="G306" s="7"/>
      <c r="H306" s="7"/>
      <c r="I306" s="93"/>
      <c r="J306" s="93"/>
      <c r="K306" s="93"/>
      <c r="L306" s="93"/>
      <c r="M306" s="93"/>
      <c r="N306" s="93"/>
      <c r="O306" s="93"/>
      <c r="P306" s="93"/>
      <c r="Q306" s="93"/>
    </row>
    <row r="307" spans="1:17" s="2" customFormat="1" x14ac:dyDescent="0.3">
      <c r="A307" s="134"/>
      <c r="B307" s="134"/>
      <c r="C307" s="134"/>
      <c r="D307" s="135"/>
      <c r="E307" s="136"/>
      <c r="F307" s="137"/>
      <c r="G307" s="7"/>
      <c r="H307" s="7"/>
      <c r="I307" s="93"/>
      <c r="J307" s="93"/>
      <c r="K307" s="93"/>
      <c r="L307" s="93"/>
      <c r="M307" s="93"/>
      <c r="N307" s="93"/>
      <c r="O307" s="93"/>
      <c r="P307" s="93"/>
      <c r="Q307" s="93"/>
    </row>
    <row r="308" spans="1:17" s="2" customFormat="1" x14ac:dyDescent="0.3">
      <c r="A308" s="134"/>
      <c r="B308" s="134"/>
      <c r="C308" s="134"/>
      <c r="D308" s="135"/>
      <c r="E308" s="136"/>
      <c r="F308" s="137"/>
      <c r="G308" s="7"/>
      <c r="H308" s="7"/>
      <c r="I308" s="93"/>
      <c r="J308" s="93"/>
      <c r="K308" s="93"/>
      <c r="L308" s="93"/>
      <c r="M308" s="93"/>
      <c r="N308" s="93"/>
      <c r="O308" s="93"/>
      <c r="P308" s="93"/>
      <c r="Q308" s="93"/>
    </row>
    <row r="309" spans="1:17" s="2" customFormat="1" x14ac:dyDescent="0.3">
      <c r="A309" s="134"/>
      <c r="B309" s="134"/>
      <c r="C309" s="134"/>
      <c r="D309" s="135"/>
      <c r="E309" s="136"/>
      <c r="F309" s="137"/>
      <c r="G309" s="7"/>
      <c r="H309" s="7"/>
      <c r="I309" s="93"/>
      <c r="J309" s="93"/>
      <c r="K309" s="93"/>
      <c r="L309" s="93"/>
      <c r="M309" s="93"/>
      <c r="N309" s="93"/>
      <c r="O309" s="93"/>
      <c r="P309" s="93"/>
      <c r="Q309" s="93"/>
    </row>
    <row r="310" spans="1:17" s="2" customFormat="1" x14ac:dyDescent="0.3">
      <c r="A310" s="134"/>
      <c r="B310" s="134"/>
      <c r="C310" s="134"/>
      <c r="D310" s="135"/>
      <c r="E310" s="136"/>
      <c r="F310" s="137"/>
      <c r="G310" s="7"/>
      <c r="H310" s="7"/>
      <c r="I310" s="93"/>
      <c r="J310" s="93"/>
      <c r="K310" s="93"/>
      <c r="L310" s="93"/>
      <c r="M310" s="93"/>
      <c r="N310" s="93"/>
      <c r="O310" s="93"/>
      <c r="P310" s="93"/>
      <c r="Q310" s="93"/>
    </row>
    <row r="311" spans="1:17" s="2" customFormat="1" x14ac:dyDescent="0.3">
      <c r="A311" s="134"/>
      <c r="B311" s="134"/>
      <c r="C311" s="134"/>
      <c r="D311" s="135"/>
      <c r="E311" s="136"/>
      <c r="F311" s="137"/>
      <c r="G311" s="7"/>
      <c r="H311" s="7"/>
      <c r="I311" s="93"/>
      <c r="J311" s="93"/>
      <c r="K311" s="93"/>
      <c r="L311" s="93"/>
      <c r="M311" s="93"/>
      <c r="N311" s="93"/>
      <c r="O311" s="93"/>
      <c r="P311" s="93"/>
      <c r="Q311" s="93"/>
    </row>
    <row r="312" spans="1:17" s="2" customFormat="1" x14ac:dyDescent="0.3">
      <c r="A312" s="134"/>
      <c r="B312" s="134"/>
      <c r="C312" s="134"/>
      <c r="D312" s="135"/>
      <c r="E312" s="136"/>
      <c r="F312" s="137"/>
      <c r="G312" s="7"/>
      <c r="H312" s="7"/>
      <c r="I312" s="93"/>
      <c r="J312" s="93"/>
      <c r="K312" s="93"/>
      <c r="L312" s="93"/>
      <c r="M312" s="93"/>
      <c r="N312" s="93"/>
      <c r="O312" s="93"/>
      <c r="P312" s="93"/>
      <c r="Q312" s="93"/>
    </row>
    <row r="313" spans="1:17" s="2" customFormat="1" x14ac:dyDescent="0.3">
      <c r="A313" s="134"/>
      <c r="B313" s="134"/>
      <c r="C313" s="134"/>
      <c r="D313" s="135"/>
      <c r="E313" s="136"/>
      <c r="F313" s="137"/>
      <c r="G313" s="7"/>
      <c r="H313" s="7"/>
      <c r="I313" s="93"/>
      <c r="J313" s="93"/>
      <c r="K313" s="93"/>
      <c r="L313" s="93"/>
      <c r="M313" s="93"/>
      <c r="N313" s="93"/>
      <c r="O313" s="93"/>
      <c r="P313" s="93"/>
      <c r="Q313" s="93"/>
    </row>
    <row r="314" spans="1:17" s="2" customFormat="1" x14ac:dyDescent="0.3">
      <c r="A314" s="134"/>
      <c r="B314" s="134"/>
      <c r="C314" s="134"/>
      <c r="D314" s="135"/>
      <c r="E314" s="136"/>
      <c r="F314" s="137"/>
      <c r="G314" s="7"/>
      <c r="H314" s="7"/>
      <c r="I314" s="93"/>
      <c r="J314" s="93"/>
      <c r="K314" s="93"/>
      <c r="L314" s="93"/>
      <c r="M314" s="93"/>
      <c r="N314" s="93"/>
      <c r="O314" s="93"/>
      <c r="P314" s="93"/>
      <c r="Q314" s="93"/>
    </row>
    <row r="315" spans="1:17" s="2" customFormat="1" x14ac:dyDescent="0.3">
      <c r="A315" s="134"/>
      <c r="B315" s="134"/>
      <c r="C315" s="134"/>
      <c r="D315" s="135"/>
      <c r="E315" s="136"/>
      <c r="F315" s="137"/>
      <c r="G315" s="7"/>
      <c r="H315" s="7"/>
      <c r="I315" s="93"/>
      <c r="J315" s="93"/>
      <c r="K315" s="93"/>
      <c r="L315" s="93"/>
      <c r="M315" s="93"/>
      <c r="N315" s="93"/>
      <c r="O315" s="93"/>
      <c r="P315" s="93"/>
      <c r="Q315" s="93"/>
    </row>
    <row r="316" spans="1:17" s="2" customFormat="1" x14ac:dyDescent="0.3">
      <c r="A316" s="134"/>
      <c r="B316" s="134"/>
      <c r="C316" s="134"/>
      <c r="D316" s="135"/>
      <c r="E316" s="136"/>
      <c r="F316" s="137"/>
      <c r="G316" s="7"/>
      <c r="H316" s="7"/>
      <c r="I316" s="93"/>
      <c r="J316" s="93"/>
      <c r="K316" s="93"/>
      <c r="L316" s="93"/>
      <c r="M316" s="93"/>
      <c r="N316" s="93"/>
      <c r="O316" s="93"/>
      <c r="P316" s="93"/>
      <c r="Q316" s="93"/>
    </row>
    <row r="317" spans="1:17" s="2" customFormat="1" x14ac:dyDescent="0.3">
      <c r="A317" s="134"/>
      <c r="B317" s="134"/>
      <c r="C317" s="134"/>
      <c r="D317" s="135"/>
      <c r="E317" s="136"/>
      <c r="F317" s="137"/>
      <c r="G317" s="7"/>
      <c r="H317" s="7"/>
      <c r="I317" s="93"/>
      <c r="J317" s="93"/>
      <c r="K317" s="93"/>
      <c r="L317" s="93"/>
      <c r="M317" s="93"/>
      <c r="N317" s="93"/>
      <c r="O317" s="93"/>
      <c r="P317" s="93"/>
      <c r="Q317" s="93"/>
    </row>
    <row r="318" spans="1:17" s="2" customFormat="1" x14ac:dyDescent="0.3">
      <c r="A318" s="134"/>
      <c r="B318" s="134"/>
      <c r="C318" s="134"/>
      <c r="D318" s="135"/>
      <c r="E318" s="136"/>
      <c r="F318" s="137"/>
      <c r="G318" s="7"/>
      <c r="H318" s="7"/>
      <c r="I318" s="93"/>
      <c r="J318" s="93"/>
      <c r="K318" s="93"/>
      <c r="L318" s="93"/>
      <c r="M318" s="93"/>
      <c r="N318" s="93"/>
      <c r="O318" s="93"/>
      <c r="P318" s="93"/>
      <c r="Q318" s="93"/>
    </row>
    <row r="319" spans="1:17" s="2" customFormat="1" x14ac:dyDescent="0.3">
      <c r="A319" s="134"/>
      <c r="B319" s="134"/>
      <c r="C319" s="134"/>
      <c r="D319" s="135"/>
      <c r="E319" s="136"/>
      <c r="F319" s="137"/>
      <c r="G319" s="7"/>
      <c r="H319" s="7"/>
      <c r="I319" s="93"/>
      <c r="J319" s="93"/>
      <c r="K319" s="93"/>
      <c r="L319" s="93"/>
      <c r="M319" s="93"/>
      <c r="N319" s="93"/>
      <c r="O319" s="93"/>
      <c r="P319" s="93"/>
      <c r="Q319" s="93"/>
    </row>
    <row r="320" spans="1:17" s="2" customFormat="1" x14ac:dyDescent="0.3">
      <c r="A320" s="134"/>
      <c r="B320" s="134"/>
      <c r="C320" s="134"/>
      <c r="D320" s="135"/>
      <c r="E320" s="136"/>
      <c r="F320" s="137"/>
      <c r="G320" s="7"/>
      <c r="H320" s="7"/>
      <c r="I320" s="93"/>
      <c r="J320" s="93"/>
      <c r="K320" s="93"/>
      <c r="L320" s="93"/>
      <c r="M320" s="93"/>
      <c r="N320" s="93"/>
      <c r="O320" s="93"/>
      <c r="P320" s="93"/>
      <c r="Q320" s="93"/>
    </row>
    <row r="321" spans="1:17" s="2" customFormat="1" x14ac:dyDescent="0.3">
      <c r="A321" s="134"/>
      <c r="B321" s="134"/>
      <c r="C321" s="134"/>
      <c r="D321" s="135"/>
      <c r="E321" s="136"/>
      <c r="F321" s="137"/>
      <c r="G321" s="7"/>
      <c r="H321" s="7"/>
      <c r="I321" s="93"/>
      <c r="J321" s="93"/>
      <c r="K321" s="93"/>
      <c r="L321" s="93"/>
      <c r="M321" s="93"/>
      <c r="N321" s="93"/>
      <c r="O321" s="93"/>
      <c r="P321" s="93"/>
      <c r="Q321" s="93"/>
    </row>
    <row r="322" spans="1:17" s="2" customFormat="1" x14ac:dyDescent="0.3">
      <c r="A322" s="134"/>
      <c r="B322" s="134"/>
      <c r="C322" s="134"/>
      <c r="D322" s="135"/>
      <c r="E322" s="136"/>
      <c r="F322" s="137"/>
      <c r="G322" s="7"/>
      <c r="H322" s="7"/>
      <c r="I322" s="93"/>
      <c r="J322" s="93"/>
      <c r="K322" s="93"/>
      <c r="L322" s="93"/>
      <c r="M322" s="93"/>
      <c r="N322" s="93"/>
      <c r="O322" s="93"/>
      <c r="P322" s="93"/>
      <c r="Q322" s="93"/>
    </row>
    <row r="323" spans="1:17" s="2" customFormat="1" x14ac:dyDescent="0.3">
      <c r="A323" s="134"/>
      <c r="B323" s="134"/>
      <c r="C323" s="134"/>
      <c r="D323" s="135"/>
      <c r="E323" s="136"/>
      <c r="F323" s="137"/>
      <c r="G323" s="7"/>
      <c r="H323" s="7"/>
      <c r="I323" s="93"/>
      <c r="J323" s="93"/>
      <c r="K323" s="93"/>
      <c r="L323" s="93"/>
      <c r="M323" s="93"/>
      <c r="N323" s="93"/>
      <c r="O323" s="93"/>
      <c r="P323" s="93"/>
      <c r="Q323" s="93"/>
    </row>
    <row r="324" spans="1:17" s="2" customFormat="1" x14ac:dyDescent="0.3">
      <c r="A324" s="134"/>
      <c r="B324" s="134"/>
      <c r="C324" s="134"/>
      <c r="D324" s="135"/>
      <c r="E324" s="136"/>
      <c r="F324" s="137"/>
      <c r="G324" s="7"/>
      <c r="H324" s="7"/>
      <c r="I324" s="93"/>
      <c r="J324" s="93"/>
      <c r="K324" s="93"/>
      <c r="L324" s="93"/>
      <c r="M324" s="93"/>
      <c r="N324" s="93"/>
      <c r="O324" s="93"/>
      <c r="P324" s="93"/>
      <c r="Q324" s="93"/>
    </row>
    <row r="325" spans="1:17" s="2" customFormat="1" x14ac:dyDescent="0.3">
      <c r="A325" s="134"/>
      <c r="B325" s="134"/>
      <c r="C325" s="134"/>
      <c r="D325" s="135"/>
      <c r="E325" s="136"/>
      <c r="F325" s="137"/>
      <c r="G325" s="7"/>
      <c r="H325" s="7"/>
      <c r="I325" s="93"/>
      <c r="J325" s="93"/>
      <c r="K325" s="93"/>
      <c r="L325" s="93"/>
      <c r="M325" s="93"/>
      <c r="N325" s="93"/>
      <c r="O325" s="93"/>
      <c r="P325" s="93"/>
      <c r="Q325" s="93"/>
    </row>
    <row r="326" spans="1:17" s="2" customFormat="1" x14ac:dyDescent="0.3">
      <c r="A326" s="134"/>
      <c r="B326" s="134"/>
      <c r="C326" s="134"/>
      <c r="D326" s="135"/>
      <c r="E326" s="136"/>
      <c r="F326" s="137"/>
      <c r="G326" s="7"/>
      <c r="H326" s="7"/>
      <c r="I326" s="93"/>
      <c r="J326" s="93"/>
      <c r="K326" s="93"/>
      <c r="L326" s="93"/>
      <c r="M326" s="93"/>
      <c r="N326" s="93"/>
      <c r="O326" s="93"/>
      <c r="P326" s="93"/>
      <c r="Q326" s="93"/>
    </row>
    <row r="327" spans="1:17" s="2" customFormat="1" x14ac:dyDescent="0.3">
      <c r="A327" s="134"/>
      <c r="B327" s="134"/>
      <c r="C327" s="134"/>
      <c r="D327" s="135"/>
      <c r="E327" s="136"/>
      <c r="F327" s="137"/>
      <c r="G327" s="7"/>
      <c r="H327" s="7"/>
      <c r="I327" s="93"/>
      <c r="J327" s="93"/>
      <c r="K327" s="93"/>
      <c r="L327" s="93"/>
      <c r="M327" s="93"/>
      <c r="N327" s="93"/>
      <c r="O327" s="93"/>
      <c r="P327" s="93"/>
      <c r="Q327" s="93"/>
    </row>
  </sheetData>
  <mergeCells count="14">
    <mergeCell ref="E129:Q129"/>
    <mergeCell ref="E128:Q128"/>
    <mergeCell ref="D118:E118"/>
    <mergeCell ref="C127:E127"/>
    <mergeCell ref="G2:Q2"/>
    <mergeCell ref="C16:E16"/>
    <mergeCell ref="C114:E114"/>
    <mergeCell ref="C115:E115"/>
    <mergeCell ref="D116:E116"/>
    <mergeCell ref="D117:E117"/>
    <mergeCell ref="D126:E126"/>
    <mergeCell ref="C119:E119"/>
    <mergeCell ref="D120:E120"/>
    <mergeCell ref="D124:E124"/>
  </mergeCells>
  <pageMargins left="0.78740157480314965" right="0.78740157480314965" top="0.59055118110236227" bottom="0.98425196850393704" header="0.51181102362204722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D20:F20"/>
  <sheetViews>
    <sheetView workbookViewId="0">
      <selection activeCell="I31" sqref="I31"/>
    </sheetView>
  </sheetViews>
  <sheetFormatPr defaultRowHeight="14.25" x14ac:dyDescent="0.2"/>
  <sheetData>
    <row r="20" spans="4:6" ht="36" x14ac:dyDescent="0.55000000000000004">
      <c r="D20" s="1641" t="s">
        <v>93</v>
      </c>
      <c r="E20" s="1641"/>
      <c r="F20" s="1641"/>
    </row>
  </sheetData>
  <mergeCells count="1">
    <mergeCell ref="D20:F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U224"/>
  <sheetViews>
    <sheetView zoomScale="110" zoomScaleNormal="110" workbookViewId="0">
      <selection activeCell="E8" sqref="E8"/>
    </sheetView>
  </sheetViews>
  <sheetFormatPr defaultColWidth="9" defaultRowHeight="15.75" x14ac:dyDescent="0.25"/>
  <cols>
    <col min="1" max="1" width="4.25" style="13" customWidth="1"/>
    <col min="2" max="2" width="7.5" style="677" customWidth="1"/>
    <col min="3" max="3" width="3.25" style="62" customWidth="1"/>
    <col min="4" max="4" width="4.375" style="62" customWidth="1"/>
    <col min="5" max="5" width="20.5" style="678" customWidth="1"/>
    <col min="6" max="6" width="6.5" style="676" customWidth="1"/>
    <col min="7" max="7" width="11.625" style="63" customWidth="1"/>
    <col min="8" max="8" width="9.25" style="63" customWidth="1"/>
    <col min="9" max="9" width="7.625" style="638" customWidth="1"/>
    <col min="10" max="11" width="8" style="638" customWidth="1"/>
    <col min="12" max="12" width="8.125" style="638" customWidth="1"/>
    <col min="13" max="13" width="7.75" style="638" hidden="1" customWidth="1"/>
    <col min="14" max="14" width="7.625" style="638" customWidth="1"/>
    <col min="15" max="16" width="8" style="638" customWidth="1"/>
    <col min="17" max="17" width="8.625" style="638" customWidth="1"/>
    <col min="18" max="18" width="9" style="13"/>
    <col min="19" max="19" width="10.875" style="13" bestFit="1" customWidth="1"/>
    <col min="20" max="16384" width="9" style="13"/>
  </cols>
  <sheetData>
    <row r="1" spans="2:20" s="618" customFormat="1" ht="21" x14ac:dyDescent="0.35">
      <c r="B1" s="1642" t="s">
        <v>495</v>
      </c>
      <c r="C1" s="1642"/>
      <c r="D1" s="1642"/>
      <c r="E1" s="1642"/>
      <c r="F1" s="1642"/>
      <c r="G1" s="1642"/>
      <c r="H1" s="1642"/>
      <c r="I1" s="1642"/>
      <c r="J1" s="1642"/>
      <c r="K1" s="1642"/>
      <c r="L1" s="1642"/>
      <c r="M1" s="1642"/>
      <c r="N1" s="1642"/>
      <c r="O1" s="1642"/>
      <c r="P1" s="1642"/>
      <c r="Q1" s="1642"/>
    </row>
    <row r="2" spans="2:20" ht="6" customHeight="1" x14ac:dyDescent="0.25">
      <c r="B2" s="619"/>
      <c r="C2" s="620"/>
      <c r="D2" s="620"/>
      <c r="E2" s="621"/>
      <c r="F2" s="620"/>
      <c r="G2" s="622"/>
      <c r="I2" s="620"/>
      <c r="J2" s="620"/>
      <c r="K2" s="620"/>
      <c r="L2" s="620"/>
      <c r="M2" s="620"/>
      <c r="N2" s="620"/>
      <c r="O2" s="620"/>
      <c r="P2" s="620"/>
      <c r="Q2" s="620"/>
    </row>
    <row r="3" spans="2:20" s="623" customFormat="1" ht="30" customHeight="1" x14ac:dyDescent="0.2">
      <c r="B3" s="9" t="s">
        <v>38</v>
      </c>
      <c r="C3" s="1643" t="s">
        <v>40</v>
      </c>
      <c r="D3" s="1644"/>
      <c r="E3" s="1645"/>
      <c r="F3" s="9" t="s">
        <v>36</v>
      </c>
      <c r="G3" s="171" t="s">
        <v>39</v>
      </c>
      <c r="H3" s="53" t="s">
        <v>9</v>
      </c>
      <c r="I3" s="10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168</v>
      </c>
      <c r="O3" s="11" t="s">
        <v>18</v>
      </c>
      <c r="P3" s="11" t="s">
        <v>92</v>
      </c>
      <c r="Q3" s="10" t="s">
        <v>113</v>
      </c>
    </row>
    <row r="4" spans="2:20" x14ac:dyDescent="0.25">
      <c r="B4" s="1646" t="s">
        <v>93</v>
      </c>
      <c r="C4" s="1647"/>
      <c r="D4" s="1647"/>
      <c r="E4" s="1648"/>
      <c r="F4" s="108"/>
      <c r="G4" s="67"/>
      <c r="H4" s="68"/>
      <c r="I4" s="624">
        <f>SUM(I5+I118+I131+I143+I157+I200)</f>
        <v>0</v>
      </c>
      <c r="J4" s="624">
        <f t="shared" ref="J4:Q4" si="0">SUM(J5+J118+J131+J143+J157+J200)</f>
        <v>550800</v>
      </c>
      <c r="K4" s="624">
        <f t="shared" si="0"/>
        <v>1947853</v>
      </c>
      <c r="L4" s="624">
        <f t="shared" si="0"/>
        <v>3050877</v>
      </c>
      <c r="M4" s="624">
        <f t="shared" si="0"/>
        <v>0</v>
      </c>
      <c r="N4" s="624">
        <f t="shared" si="0"/>
        <v>576170</v>
      </c>
      <c r="O4" s="624">
        <f t="shared" si="0"/>
        <v>204000</v>
      </c>
      <c r="P4" s="624">
        <f t="shared" si="0"/>
        <v>4260000</v>
      </c>
      <c r="Q4" s="624">
        <f t="shared" si="0"/>
        <v>10589700</v>
      </c>
      <c r="S4" s="625"/>
      <c r="T4" s="626"/>
    </row>
    <row r="5" spans="2:20" ht="16.5" customHeight="1" x14ac:dyDescent="0.25">
      <c r="B5" s="43" t="s">
        <v>2025</v>
      </c>
      <c r="C5" s="44" t="s">
        <v>15</v>
      </c>
      <c r="D5" s="101"/>
      <c r="E5" s="72"/>
      <c r="F5" s="32"/>
      <c r="G5" s="33"/>
      <c r="H5" s="73"/>
      <c r="I5" s="181">
        <f>SUM(I6+I20+I24+I29+I31+I40+I62+I104+I112)</f>
        <v>0</v>
      </c>
      <c r="J5" s="181">
        <f t="shared" ref="J5:Q5" si="1">SUM(J6+J20+J24+J29+J31+J40+J62+J104+J112)</f>
        <v>515000</v>
      </c>
      <c r="K5" s="181">
        <f t="shared" si="1"/>
        <v>1484583</v>
      </c>
      <c r="L5" s="181">
        <f t="shared" si="1"/>
        <v>1148367</v>
      </c>
      <c r="M5" s="181">
        <f t="shared" si="1"/>
        <v>0</v>
      </c>
      <c r="N5" s="181">
        <f t="shared" si="1"/>
        <v>0</v>
      </c>
      <c r="O5" s="181">
        <f t="shared" si="1"/>
        <v>0</v>
      </c>
      <c r="P5" s="181">
        <f t="shared" si="1"/>
        <v>0</v>
      </c>
      <c r="Q5" s="181">
        <f t="shared" si="1"/>
        <v>3147950</v>
      </c>
    </row>
    <row r="6" spans="2:20" ht="16.5" customHeight="1" x14ac:dyDescent="0.25">
      <c r="B6" s="35"/>
      <c r="C6" s="627" t="s">
        <v>37</v>
      </c>
      <c r="D6" s="628" t="s">
        <v>1</v>
      </c>
      <c r="E6" s="629"/>
      <c r="F6" s="213"/>
      <c r="G6" s="630"/>
      <c r="H6" s="631"/>
      <c r="I6" s="86">
        <f>SUM(I7:I19)</f>
        <v>0</v>
      </c>
      <c r="J6" s="86">
        <f>SUM(J7:J19)</f>
        <v>35800</v>
      </c>
      <c r="K6" s="86">
        <f t="shared" ref="K6:Q6" si="2">SUM(K7:K19)</f>
        <v>495680</v>
      </c>
      <c r="L6" s="86">
        <f t="shared" si="2"/>
        <v>141640</v>
      </c>
      <c r="M6" s="86">
        <f t="shared" si="2"/>
        <v>0</v>
      </c>
      <c r="N6" s="86">
        <f t="shared" si="2"/>
        <v>0</v>
      </c>
      <c r="O6" s="86">
        <f t="shared" si="2"/>
        <v>0</v>
      </c>
      <c r="P6" s="86">
        <f t="shared" si="2"/>
        <v>0</v>
      </c>
      <c r="Q6" s="86">
        <f t="shared" si="2"/>
        <v>673120</v>
      </c>
    </row>
    <row r="7" spans="2:20" ht="50.25" customHeight="1" x14ac:dyDescent="0.25">
      <c r="B7" s="35"/>
      <c r="C7" s="54"/>
      <c r="D7" s="47">
        <v>1.1000000000000001</v>
      </c>
      <c r="E7" s="123" t="s">
        <v>223</v>
      </c>
      <c r="F7" s="632">
        <v>6</v>
      </c>
      <c r="G7" s="20" t="s">
        <v>497</v>
      </c>
      <c r="H7" s="633" t="s">
        <v>498</v>
      </c>
      <c r="I7" s="150"/>
      <c r="J7" s="150"/>
      <c r="K7" s="150"/>
      <c r="L7" s="150">
        <v>8000</v>
      </c>
      <c r="M7" s="150"/>
      <c r="N7" s="150"/>
      <c r="O7" s="150"/>
      <c r="P7" s="150"/>
      <c r="Q7" s="150">
        <f>SUM(L7:P7)</f>
        <v>8000</v>
      </c>
    </row>
    <row r="8" spans="2:20" ht="63" x14ac:dyDescent="0.25">
      <c r="B8" s="35"/>
      <c r="C8" s="54"/>
      <c r="D8" s="47">
        <v>1.2</v>
      </c>
      <c r="E8" s="123" t="s">
        <v>499</v>
      </c>
      <c r="F8" s="19" t="s">
        <v>43</v>
      </c>
      <c r="G8" s="20" t="s">
        <v>500</v>
      </c>
      <c r="H8" s="143" t="s">
        <v>501</v>
      </c>
      <c r="I8" s="150"/>
      <c r="J8" s="150"/>
      <c r="K8" s="150">
        <v>28000</v>
      </c>
      <c r="L8" s="150">
        <v>10000</v>
      </c>
      <c r="M8" s="150"/>
      <c r="N8" s="150"/>
      <c r="O8" s="150"/>
      <c r="P8" s="150"/>
      <c r="Q8" s="150">
        <f>SUM(K8:P8)</f>
        <v>38000</v>
      </c>
    </row>
    <row r="9" spans="2:20" ht="47.25" x14ac:dyDescent="0.25">
      <c r="B9" s="35"/>
      <c r="C9" s="54"/>
      <c r="D9" s="47">
        <v>1.3</v>
      </c>
      <c r="E9" s="123" t="s">
        <v>256</v>
      </c>
      <c r="F9" s="19">
        <v>6</v>
      </c>
      <c r="G9" s="20" t="s">
        <v>225</v>
      </c>
      <c r="H9" s="143" t="s">
        <v>502</v>
      </c>
      <c r="I9" s="150"/>
      <c r="J9" s="150"/>
      <c r="K9" s="150">
        <v>10000</v>
      </c>
      <c r="L9" s="150">
        <v>2000</v>
      </c>
      <c r="M9" s="150"/>
      <c r="N9" s="150"/>
      <c r="O9" s="150"/>
      <c r="P9" s="150"/>
      <c r="Q9" s="150">
        <f>SUM(I9:P9)</f>
        <v>12000</v>
      </c>
    </row>
    <row r="10" spans="2:20" ht="47.25" x14ac:dyDescent="0.25">
      <c r="B10" s="35"/>
      <c r="C10" s="54"/>
      <c r="D10" s="47">
        <v>1.4</v>
      </c>
      <c r="E10" s="123" t="s">
        <v>240</v>
      </c>
      <c r="F10" s="20">
        <v>6</v>
      </c>
      <c r="G10" s="21" t="s">
        <v>503</v>
      </c>
      <c r="H10" s="143" t="s">
        <v>502</v>
      </c>
      <c r="I10" s="150"/>
      <c r="J10" s="150"/>
      <c r="K10" s="150"/>
      <c r="L10" s="150">
        <v>48120</v>
      </c>
      <c r="M10" s="150"/>
      <c r="N10" s="150"/>
      <c r="O10" s="150"/>
      <c r="P10" s="150"/>
      <c r="Q10" s="150">
        <f>SUM(K10:P10)</f>
        <v>48120</v>
      </c>
    </row>
    <row r="11" spans="2:20" ht="31.5" x14ac:dyDescent="0.25">
      <c r="B11" s="35"/>
      <c r="C11" s="54"/>
      <c r="D11" s="47">
        <v>1.5</v>
      </c>
      <c r="E11" s="123" t="s">
        <v>224</v>
      </c>
      <c r="F11" s="20">
        <v>6</v>
      </c>
      <c r="G11" s="20" t="s">
        <v>504</v>
      </c>
      <c r="H11" s="143" t="s">
        <v>502</v>
      </c>
      <c r="I11" s="150"/>
      <c r="J11" s="150"/>
      <c r="K11" s="150">
        <v>10000</v>
      </c>
      <c r="L11" s="150">
        <v>20000</v>
      </c>
      <c r="M11" s="150"/>
      <c r="N11" s="150"/>
      <c r="O11" s="150"/>
      <c r="P11" s="150"/>
      <c r="Q11" s="150">
        <f>SUM(I11:P11)</f>
        <v>30000</v>
      </c>
    </row>
    <row r="12" spans="2:20" ht="47.25" x14ac:dyDescent="0.25">
      <c r="B12" s="35"/>
      <c r="C12" s="54"/>
      <c r="D12" s="47">
        <v>1.6</v>
      </c>
      <c r="E12" s="123" t="s">
        <v>505</v>
      </c>
      <c r="F12" s="19">
        <v>6</v>
      </c>
      <c r="G12" s="20" t="s">
        <v>506</v>
      </c>
      <c r="H12" s="143" t="s">
        <v>507</v>
      </c>
      <c r="I12" s="150"/>
      <c r="J12" s="150"/>
      <c r="K12" s="150">
        <v>6000</v>
      </c>
      <c r="L12" s="150">
        <v>6000</v>
      </c>
      <c r="M12" s="150"/>
      <c r="N12" s="150"/>
      <c r="O12" s="150"/>
      <c r="P12" s="150"/>
      <c r="Q12" s="150">
        <f>SUM(I12:P12)</f>
        <v>12000</v>
      </c>
    </row>
    <row r="13" spans="2:20" ht="31.5" x14ac:dyDescent="0.25">
      <c r="B13" s="35"/>
      <c r="C13" s="54"/>
      <c r="D13" s="47">
        <v>1.7</v>
      </c>
      <c r="E13" s="123" t="s">
        <v>257</v>
      </c>
      <c r="F13" s="19">
        <v>6</v>
      </c>
      <c r="G13" s="20" t="s">
        <v>508</v>
      </c>
      <c r="H13" s="633" t="s">
        <v>509</v>
      </c>
      <c r="I13" s="150"/>
      <c r="J13" s="150">
        <v>7200</v>
      </c>
      <c r="K13" s="150">
        <v>2880</v>
      </c>
      <c r="L13" s="150">
        <v>9920</v>
      </c>
      <c r="M13" s="150"/>
      <c r="N13" s="150"/>
      <c r="O13" s="150"/>
      <c r="P13" s="150"/>
      <c r="Q13" s="150">
        <f t="shared" ref="Q13:Q19" si="3">SUM(J13:P13)</f>
        <v>20000</v>
      </c>
    </row>
    <row r="14" spans="2:20" ht="31.5" x14ac:dyDescent="0.25">
      <c r="B14" s="41"/>
      <c r="C14" s="54"/>
      <c r="D14" s="47">
        <v>1.8</v>
      </c>
      <c r="E14" s="123" t="s">
        <v>510</v>
      </c>
      <c r="F14" s="19">
        <v>6</v>
      </c>
      <c r="G14" s="20" t="s">
        <v>511</v>
      </c>
      <c r="H14" s="174" t="s">
        <v>512</v>
      </c>
      <c r="I14" s="150"/>
      <c r="J14" s="150">
        <v>5000</v>
      </c>
      <c r="K14" s="150">
        <v>5000</v>
      </c>
      <c r="L14" s="150">
        <v>5000</v>
      </c>
      <c r="M14" s="150"/>
      <c r="N14" s="150"/>
      <c r="O14" s="150"/>
      <c r="P14" s="150"/>
      <c r="Q14" s="150">
        <f t="shared" si="3"/>
        <v>15000</v>
      </c>
    </row>
    <row r="15" spans="2:20" ht="47.25" x14ac:dyDescent="0.25">
      <c r="B15" s="35"/>
      <c r="C15" s="76"/>
      <c r="D15" s="75">
        <v>1.9</v>
      </c>
      <c r="E15" s="37" t="s">
        <v>1</v>
      </c>
      <c r="F15" s="88">
        <v>6</v>
      </c>
      <c r="G15" s="124" t="s">
        <v>513</v>
      </c>
      <c r="H15" s="634" t="s">
        <v>486</v>
      </c>
      <c r="I15" s="635"/>
      <c r="J15" s="635"/>
      <c r="K15" s="635">
        <v>412000</v>
      </c>
      <c r="L15" s="635"/>
      <c r="M15" s="635"/>
      <c r="N15" s="635"/>
      <c r="O15" s="635"/>
      <c r="P15" s="635"/>
      <c r="Q15" s="635">
        <f t="shared" si="3"/>
        <v>412000</v>
      </c>
    </row>
    <row r="16" spans="2:20" ht="47.25" x14ac:dyDescent="0.25">
      <c r="B16" s="35"/>
      <c r="C16" s="54"/>
      <c r="D16" s="60">
        <v>1.1000000000000001</v>
      </c>
      <c r="E16" s="123" t="s">
        <v>514</v>
      </c>
      <c r="F16" s="20">
        <v>6</v>
      </c>
      <c r="G16" s="20" t="s">
        <v>255</v>
      </c>
      <c r="H16" s="143" t="s">
        <v>486</v>
      </c>
      <c r="I16" s="150"/>
      <c r="J16" s="150">
        <v>20000</v>
      </c>
      <c r="K16" s="150"/>
      <c r="L16" s="150">
        <v>20000</v>
      </c>
      <c r="M16" s="150"/>
      <c r="N16" s="150"/>
      <c r="O16" s="150"/>
      <c r="P16" s="150"/>
      <c r="Q16" s="150">
        <f t="shared" si="3"/>
        <v>40000</v>
      </c>
    </row>
    <row r="17" spans="2:17" ht="31.5" x14ac:dyDescent="0.25">
      <c r="B17" s="35"/>
      <c r="C17" s="76"/>
      <c r="D17" s="47">
        <v>1.1100000000000001</v>
      </c>
      <c r="E17" s="37" t="s">
        <v>266</v>
      </c>
      <c r="F17" s="19">
        <v>6</v>
      </c>
      <c r="G17" s="20" t="s">
        <v>515</v>
      </c>
      <c r="H17" s="20" t="s">
        <v>516</v>
      </c>
      <c r="I17" s="150"/>
      <c r="J17" s="150"/>
      <c r="K17" s="150">
        <v>5000</v>
      </c>
      <c r="L17" s="150">
        <v>10000</v>
      </c>
      <c r="M17" s="150"/>
      <c r="N17" s="150"/>
      <c r="O17" s="150"/>
      <c r="P17" s="150"/>
      <c r="Q17" s="150">
        <f>SUM(J17:P17)</f>
        <v>15000</v>
      </c>
    </row>
    <row r="18" spans="2:17" ht="47.25" x14ac:dyDescent="0.25">
      <c r="B18" s="35"/>
      <c r="C18" s="54"/>
      <c r="D18" s="47">
        <v>1.1200000000000001</v>
      </c>
      <c r="E18" s="123" t="s">
        <v>517</v>
      </c>
      <c r="F18" s="112" t="s">
        <v>47</v>
      </c>
      <c r="G18" s="20" t="s">
        <v>255</v>
      </c>
      <c r="H18" s="637" t="s">
        <v>518</v>
      </c>
      <c r="J18" s="639">
        <v>3600</v>
      </c>
      <c r="K18" s="639">
        <v>3800</v>
      </c>
      <c r="L18" s="639">
        <v>2600</v>
      </c>
      <c r="M18" s="639"/>
      <c r="N18" s="639"/>
      <c r="O18" s="639"/>
      <c r="P18" s="639"/>
      <c r="Q18" s="639">
        <f t="shared" si="3"/>
        <v>10000</v>
      </c>
    </row>
    <row r="19" spans="2:17" ht="31.5" x14ac:dyDescent="0.25">
      <c r="B19" s="35"/>
      <c r="C19" s="54"/>
      <c r="D19" s="47">
        <v>1.1299999999999999</v>
      </c>
      <c r="E19" s="123" t="s">
        <v>519</v>
      </c>
      <c r="F19" s="19">
        <v>6</v>
      </c>
      <c r="G19" s="63" t="s">
        <v>520</v>
      </c>
      <c r="H19" s="143" t="s">
        <v>486</v>
      </c>
      <c r="I19" s="150"/>
      <c r="J19" s="150"/>
      <c r="K19" s="150">
        <v>13000</v>
      </c>
      <c r="L19" s="150"/>
      <c r="M19" s="150"/>
      <c r="N19" s="150"/>
      <c r="O19" s="150"/>
      <c r="P19" s="150"/>
      <c r="Q19" s="150">
        <f t="shared" si="3"/>
        <v>13000</v>
      </c>
    </row>
    <row r="20" spans="2:17" ht="17.25" customHeight="1" x14ac:dyDescent="0.25">
      <c r="B20" s="35"/>
      <c r="C20" s="627" t="s">
        <v>50</v>
      </c>
      <c r="D20" s="628" t="s">
        <v>57</v>
      </c>
      <c r="E20" s="629"/>
      <c r="F20" s="213"/>
      <c r="G20" s="630"/>
      <c r="H20" s="631"/>
      <c r="I20" s="86">
        <f>SUM(I21:I23)</f>
        <v>0</v>
      </c>
      <c r="J20" s="86">
        <f t="shared" ref="J20:Q20" si="4">SUM(J21:J23)</f>
        <v>0</v>
      </c>
      <c r="K20" s="86">
        <f t="shared" si="4"/>
        <v>0</v>
      </c>
      <c r="L20" s="86">
        <f t="shared" si="4"/>
        <v>25000</v>
      </c>
      <c r="M20" s="86">
        <f t="shared" si="4"/>
        <v>0</v>
      </c>
      <c r="N20" s="86">
        <f t="shared" si="4"/>
        <v>0</v>
      </c>
      <c r="O20" s="86">
        <f t="shared" si="4"/>
        <v>0</v>
      </c>
      <c r="P20" s="86">
        <f t="shared" si="4"/>
        <v>0</v>
      </c>
      <c r="Q20" s="86">
        <f t="shared" si="4"/>
        <v>25000</v>
      </c>
    </row>
    <row r="21" spans="2:17" ht="47.25" x14ac:dyDescent="0.25">
      <c r="B21" s="35"/>
      <c r="C21" s="54"/>
      <c r="D21" s="47">
        <v>2.1</v>
      </c>
      <c r="E21" s="123" t="s">
        <v>521</v>
      </c>
      <c r="F21" s="20">
        <v>1</v>
      </c>
      <c r="G21" s="20" t="s">
        <v>504</v>
      </c>
      <c r="H21" s="143" t="s">
        <v>486</v>
      </c>
      <c r="I21" s="150"/>
      <c r="J21" s="150"/>
      <c r="K21" s="150"/>
      <c r="L21" s="150">
        <v>5000</v>
      </c>
      <c r="M21" s="150"/>
      <c r="N21" s="150"/>
      <c r="O21" s="150"/>
      <c r="P21" s="150"/>
      <c r="Q21" s="150">
        <f>SUM(L21:P21)</f>
        <v>5000</v>
      </c>
    </row>
    <row r="22" spans="2:17" ht="31.5" x14ac:dyDescent="0.25">
      <c r="B22" s="35"/>
      <c r="C22" s="54"/>
      <c r="D22" s="47">
        <v>2.2000000000000002</v>
      </c>
      <c r="E22" s="123" t="s">
        <v>522</v>
      </c>
      <c r="F22" s="19">
        <v>1</v>
      </c>
      <c r="G22" s="20" t="s">
        <v>523</v>
      </c>
      <c r="H22" s="144" t="s">
        <v>524</v>
      </c>
      <c r="I22" s="150"/>
      <c r="J22" s="150"/>
      <c r="K22" s="150"/>
      <c r="L22" s="150">
        <v>10000</v>
      </c>
      <c r="M22" s="150"/>
      <c r="N22" s="150"/>
      <c r="O22" s="150"/>
      <c r="P22" s="150"/>
      <c r="Q22" s="150">
        <f>SUM(L22:P22)</f>
        <v>10000</v>
      </c>
    </row>
    <row r="23" spans="2:17" ht="31.5" x14ac:dyDescent="0.25">
      <c r="B23" s="35"/>
      <c r="C23" s="54"/>
      <c r="D23" s="47">
        <v>2.2999999999999998</v>
      </c>
      <c r="E23" s="123" t="s">
        <v>525</v>
      </c>
      <c r="F23" s="19">
        <v>1</v>
      </c>
      <c r="G23" s="20" t="s">
        <v>523</v>
      </c>
      <c r="H23" s="144" t="s">
        <v>526</v>
      </c>
      <c r="I23" s="150"/>
      <c r="J23" s="150"/>
      <c r="K23" s="150"/>
      <c r="L23" s="150">
        <v>10000</v>
      </c>
      <c r="M23" s="150"/>
      <c r="N23" s="150"/>
      <c r="O23" s="150"/>
      <c r="P23" s="150"/>
      <c r="Q23" s="150">
        <f>SUM(L23:P23)</f>
        <v>10000</v>
      </c>
    </row>
    <row r="24" spans="2:17" x14ac:dyDescent="0.25">
      <c r="B24" s="35"/>
      <c r="C24" s="627" t="s">
        <v>51</v>
      </c>
      <c r="D24" s="640" t="s">
        <v>174</v>
      </c>
      <c r="E24" s="629"/>
      <c r="F24" s="213"/>
      <c r="G24" s="630"/>
      <c r="H24" s="631"/>
      <c r="I24" s="86">
        <f>SUM(I25:I28)</f>
        <v>0</v>
      </c>
      <c r="J24" s="86">
        <f t="shared" ref="J24:Q24" si="5">SUM(J25:J28)</f>
        <v>0</v>
      </c>
      <c r="K24" s="86">
        <f t="shared" si="5"/>
        <v>6000</v>
      </c>
      <c r="L24" s="86">
        <f t="shared" si="5"/>
        <v>124800</v>
      </c>
      <c r="M24" s="86">
        <f t="shared" si="5"/>
        <v>0</v>
      </c>
      <c r="N24" s="86">
        <f t="shared" si="5"/>
        <v>0</v>
      </c>
      <c r="O24" s="86">
        <f t="shared" si="5"/>
        <v>0</v>
      </c>
      <c r="P24" s="86">
        <f t="shared" si="5"/>
        <v>0</v>
      </c>
      <c r="Q24" s="86">
        <f t="shared" si="5"/>
        <v>130800</v>
      </c>
    </row>
    <row r="25" spans="2:17" ht="78.75" x14ac:dyDescent="0.25">
      <c r="B25" s="41"/>
      <c r="C25" s="1041"/>
      <c r="D25" s="47">
        <v>3.1</v>
      </c>
      <c r="E25" s="123" t="s">
        <v>262</v>
      </c>
      <c r="F25" s="19">
        <v>4</v>
      </c>
      <c r="G25" s="20" t="s">
        <v>500</v>
      </c>
      <c r="H25" s="143" t="s">
        <v>527</v>
      </c>
      <c r="I25" s="150"/>
      <c r="J25" s="150"/>
      <c r="K25" s="150">
        <v>6000</v>
      </c>
      <c r="L25" s="150">
        <v>18440</v>
      </c>
      <c r="M25" s="150"/>
      <c r="N25" s="150"/>
      <c r="O25" s="150"/>
      <c r="P25" s="150"/>
      <c r="Q25" s="150">
        <f>SUM(K25:P25)</f>
        <v>24440</v>
      </c>
    </row>
    <row r="26" spans="2:17" ht="47.25" x14ac:dyDescent="0.25">
      <c r="B26" s="35"/>
      <c r="C26" s="76"/>
      <c r="D26" s="641">
        <v>3.2</v>
      </c>
      <c r="E26" s="37" t="s">
        <v>528</v>
      </c>
      <c r="F26" s="88">
        <v>4</v>
      </c>
      <c r="G26" s="124" t="s">
        <v>529</v>
      </c>
      <c r="H26" s="634" t="s">
        <v>486</v>
      </c>
      <c r="I26" s="635"/>
      <c r="J26" s="635"/>
      <c r="K26" s="635"/>
      <c r="L26" s="635">
        <v>61360</v>
      </c>
      <c r="M26" s="635"/>
      <c r="N26" s="635"/>
      <c r="O26" s="635"/>
      <c r="P26" s="635"/>
      <c r="Q26" s="635">
        <f>SUM(L26:P26)</f>
        <v>61360</v>
      </c>
    </row>
    <row r="27" spans="2:17" ht="31.5" x14ac:dyDescent="0.25">
      <c r="B27" s="35"/>
      <c r="C27" s="54"/>
      <c r="D27" s="47">
        <v>3.3</v>
      </c>
      <c r="E27" s="123" t="s">
        <v>226</v>
      </c>
      <c r="F27" s="19">
        <v>4</v>
      </c>
      <c r="G27" s="20" t="s">
        <v>515</v>
      </c>
      <c r="H27" s="20" t="s">
        <v>530</v>
      </c>
      <c r="I27" s="150"/>
      <c r="J27" s="150"/>
      <c r="K27" s="150"/>
      <c r="L27" s="150">
        <v>15000</v>
      </c>
      <c r="M27" s="150"/>
      <c r="N27" s="150"/>
      <c r="O27" s="150"/>
      <c r="P27" s="150"/>
      <c r="Q27" s="150">
        <f>SUM(K27:P27)</f>
        <v>15000</v>
      </c>
    </row>
    <row r="28" spans="2:17" ht="31.5" x14ac:dyDescent="0.25">
      <c r="B28" s="35"/>
      <c r="C28" s="54"/>
      <c r="D28" s="47">
        <v>3.4</v>
      </c>
      <c r="E28" s="123" t="s">
        <v>227</v>
      </c>
      <c r="F28" s="19">
        <v>4</v>
      </c>
      <c r="G28" s="20" t="s">
        <v>515</v>
      </c>
      <c r="H28" s="20" t="s">
        <v>531</v>
      </c>
      <c r="I28" s="150"/>
      <c r="J28" s="150"/>
      <c r="K28" s="150"/>
      <c r="L28" s="150">
        <v>30000</v>
      </c>
      <c r="M28" s="150"/>
      <c r="N28" s="150"/>
      <c r="O28" s="150"/>
      <c r="P28" s="150"/>
      <c r="Q28" s="150">
        <f t="shared" ref="Q28" si="6">SUM(L28:P28)</f>
        <v>30000</v>
      </c>
    </row>
    <row r="29" spans="2:17" x14ac:dyDescent="0.25">
      <c r="B29" s="35"/>
      <c r="C29" s="627" t="s">
        <v>52</v>
      </c>
      <c r="D29" s="640" t="s">
        <v>6</v>
      </c>
      <c r="E29" s="629"/>
      <c r="F29" s="213"/>
      <c r="G29" s="630"/>
      <c r="H29" s="631"/>
      <c r="I29" s="86">
        <f>SUM(I30:I30)</f>
        <v>0</v>
      </c>
      <c r="J29" s="86">
        <f t="shared" ref="J29:Q29" si="7">SUM(J30:J30)</f>
        <v>0</v>
      </c>
      <c r="K29" s="86">
        <f t="shared" si="7"/>
        <v>20000</v>
      </c>
      <c r="L29" s="86">
        <f t="shared" si="7"/>
        <v>28000</v>
      </c>
      <c r="M29" s="86">
        <f t="shared" si="7"/>
        <v>0</v>
      </c>
      <c r="N29" s="86">
        <f t="shared" si="7"/>
        <v>0</v>
      </c>
      <c r="O29" s="86">
        <f t="shared" si="7"/>
        <v>0</v>
      </c>
      <c r="P29" s="86">
        <f t="shared" si="7"/>
        <v>0</v>
      </c>
      <c r="Q29" s="86">
        <f t="shared" si="7"/>
        <v>48000</v>
      </c>
    </row>
    <row r="30" spans="2:17" ht="47.25" x14ac:dyDescent="0.25">
      <c r="B30" s="35"/>
      <c r="C30" s="54"/>
      <c r="D30" s="47">
        <v>4.0999999999999996</v>
      </c>
      <c r="E30" s="123" t="s">
        <v>263</v>
      </c>
      <c r="F30" s="19">
        <v>1</v>
      </c>
      <c r="G30" s="20" t="s">
        <v>500</v>
      </c>
      <c r="H30" s="143" t="s">
        <v>527</v>
      </c>
      <c r="I30" s="150"/>
      <c r="J30" s="150"/>
      <c r="K30" s="150">
        <v>20000</v>
      </c>
      <c r="L30" s="150">
        <v>28000</v>
      </c>
      <c r="M30" s="150"/>
      <c r="N30" s="150"/>
      <c r="O30" s="150"/>
      <c r="P30" s="150"/>
      <c r="Q30" s="150">
        <f>SUM(K30:P30)</f>
        <v>48000</v>
      </c>
    </row>
    <row r="31" spans="2:17" x14ac:dyDescent="0.25">
      <c r="B31" s="35"/>
      <c r="C31" s="642" t="s">
        <v>53</v>
      </c>
      <c r="D31" s="643" t="s">
        <v>7</v>
      </c>
      <c r="E31" s="644"/>
      <c r="F31" s="213"/>
      <c r="G31" s="630"/>
      <c r="H31" s="631"/>
      <c r="I31" s="86">
        <f>SUM(I32:I39)</f>
        <v>0</v>
      </c>
      <c r="J31" s="86">
        <f t="shared" ref="J31:Q31" si="8">SUM(J32:J39)</f>
        <v>0</v>
      </c>
      <c r="K31" s="86">
        <f t="shared" si="8"/>
        <v>13800</v>
      </c>
      <c r="L31" s="86">
        <f t="shared" si="8"/>
        <v>56200</v>
      </c>
      <c r="M31" s="86">
        <f t="shared" si="8"/>
        <v>0</v>
      </c>
      <c r="N31" s="86">
        <f t="shared" si="8"/>
        <v>0</v>
      </c>
      <c r="O31" s="86">
        <f t="shared" si="8"/>
        <v>0</v>
      </c>
      <c r="P31" s="86">
        <f t="shared" si="8"/>
        <v>0</v>
      </c>
      <c r="Q31" s="86">
        <f t="shared" si="8"/>
        <v>70000</v>
      </c>
    </row>
    <row r="32" spans="2:17" ht="63" customHeight="1" x14ac:dyDescent="0.25">
      <c r="B32" s="35"/>
      <c r="C32" s="54"/>
      <c r="D32" s="47">
        <v>5.0999999999999996</v>
      </c>
      <c r="E32" s="645" t="s">
        <v>532</v>
      </c>
      <c r="F32" s="632">
        <v>1</v>
      </c>
      <c r="G32" s="20" t="s">
        <v>497</v>
      </c>
      <c r="H32" s="143" t="s">
        <v>533</v>
      </c>
      <c r="I32" s="150"/>
      <c r="J32" s="150"/>
      <c r="K32" s="150"/>
      <c r="L32" s="150">
        <v>5000</v>
      </c>
      <c r="M32" s="150"/>
      <c r="N32" s="150"/>
      <c r="O32" s="150"/>
      <c r="P32" s="150"/>
      <c r="Q32" s="150">
        <f>SUM(L32:P32)</f>
        <v>5000</v>
      </c>
    </row>
    <row r="33" spans="2:17" ht="31.5" x14ac:dyDescent="0.25">
      <c r="B33" s="35"/>
      <c r="C33" s="54"/>
      <c r="D33" s="47">
        <v>5.2</v>
      </c>
      <c r="E33" s="123" t="s">
        <v>534</v>
      </c>
      <c r="F33" s="19">
        <v>1</v>
      </c>
      <c r="G33" s="20" t="s">
        <v>535</v>
      </c>
      <c r="H33" s="143" t="s">
        <v>536</v>
      </c>
      <c r="I33" s="150"/>
      <c r="J33" s="150"/>
      <c r="K33" s="150"/>
      <c r="L33" s="150">
        <v>10000</v>
      </c>
      <c r="M33" s="150"/>
      <c r="N33" s="150"/>
      <c r="O33" s="150"/>
      <c r="P33" s="150"/>
      <c r="Q33" s="150">
        <f>SUM(L33:P33)</f>
        <v>10000</v>
      </c>
    </row>
    <row r="34" spans="2:17" ht="31.5" x14ac:dyDescent="0.25">
      <c r="B34" s="35"/>
      <c r="C34" s="54"/>
      <c r="D34" s="47">
        <v>5.3</v>
      </c>
      <c r="E34" s="123" t="s">
        <v>264</v>
      </c>
      <c r="F34" s="19">
        <v>1</v>
      </c>
      <c r="G34" s="20" t="s">
        <v>515</v>
      </c>
      <c r="H34" s="128" t="s">
        <v>537</v>
      </c>
      <c r="I34" s="150"/>
      <c r="J34" s="150"/>
      <c r="K34" s="150">
        <v>2500</v>
      </c>
      <c r="L34" s="150">
        <v>2500</v>
      </c>
      <c r="M34" s="150"/>
      <c r="N34" s="150"/>
      <c r="O34" s="150"/>
      <c r="P34" s="150"/>
      <c r="Q34" s="150">
        <f>SUM(K34:P34)</f>
        <v>5000</v>
      </c>
    </row>
    <row r="35" spans="2:17" ht="31.5" x14ac:dyDescent="0.25">
      <c r="B35" s="35"/>
      <c r="C35" s="54"/>
      <c r="D35" s="47">
        <v>5.4</v>
      </c>
      <c r="E35" s="57" t="s">
        <v>265</v>
      </c>
      <c r="F35" s="19">
        <v>1</v>
      </c>
      <c r="G35" s="20" t="s">
        <v>515</v>
      </c>
      <c r="H35" s="20" t="s">
        <v>538</v>
      </c>
      <c r="I35" s="150"/>
      <c r="J35" s="150"/>
      <c r="K35" s="150">
        <v>2500</v>
      </c>
      <c r="L35" s="150">
        <v>2500</v>
      </c>
      <c r="M35" s="150"/>
      <c r="N35" s="150"/>
      <c r="O35" s="150"/>
      <c r="P35" s="150"/>
      <c r="Q35" s="150">
        <f>SUM(K35:P35)</f>
        <v>5000</v>
      </c>
    </row>
    <row r="36" spans="2:17" ht="47.25" x14ac:dyDescent="0.25">
      <c r="B36" s="35"/>
      <c r="C36" s="54"/>
      <c r="D36" s="47">
        <v>5.5</v>
      </c>
      <c r="E36" s="123" t="s">
        <v>474</v>
      </c>
      <c r="F36" s="20">
        <v>1</v>
      </c>
      <c r="G36" s="20" t="s">
        <v>504</v>
      </c>
      <c r="H36" s="147" t="s">
        <v>539</v>
      </c>
      <c r="I36" s="150"/>
      <c r="J36" s="150"/>
      <c r="K36" s="150"/>
      <c r="L36" s="150">
        <v>20000</v>
      </c>
      <c r="M36" s="150"/>
      <c r="N36" s="150"/>
      <c r="O36" s="150"/>
      <c r="P36" s="150"/>
      <c r="Q36" s="150">
        <f>SUM(L36:P36)</f>
        <v>20000</v>
      </c>
    </row>
    <row r="37" spans="2:17" ht="47.25" x14ac:dyDescent="0.25">
      <c r="B37" s="41"/>
      <c r="C37" s="54"/>
      <c r="D37" s="75">
        <v>5.6</v>
      </c>
      <c r="E37" s="123" t="s">
        <v>540</v>
      </c>
      <c r="F37" s="19">
        <v>1</v>
      </c>
      <c r="G37" s="20" t="s">
        <v>541</v>
      </c>
      <c r="H37" s="145" t="s">
        <v>542</v>
      </c>
      <c r="I37" s="150"/>
      <c r="J37" s="150"/>
      <c r="K37" s="150">
        <v>7600</v>
      </c>
      <c r="L37" s="150">
        <v>2400</v>
      </c>
      <c r="M37" s="150"/>
      <c r="N37" s="150"/>
      <c r="O37" s="150"/>
      <c r="P37" s="150"/>
      <c r="Q37" s="150">
        <f>SUM(K37:P37)</f>
        <v>10000</v>
      </c>
    </row>
    <row r="38" spans="2:17" ht="47.25" x14ac:dyDescent="0.25">
      <c r="B38" s="35"/>
      <c r="C38" s="76"/>
      <c r="D38" s="75">
        <v>5.7</v>
      </c>
      <c r="E38" s="37" t="s">
        <v>543</v>
      </c>
      <c r="F38" s="124">
        <v>1</v>
      </c>
      <c r="G38" s="124" t="s">
        <v>529</v>
      </c>
      <c r="H38" s="634" t="s">
        <v>544</v>
      </c>
      <c r="I38" s="635"/>
      <c r="J38" s="635"/>
      <c r="K38" s="635"/>
      <c r="L38" s="635">
        <v>10000</v>
      </c>
      <c r="M38" s="635"/>
      <c r="N38" s="635"/>
      <c r="O38" s="635"/>
      <c r="P38" s="635"/>
      <c r="Q38" s="635">
        <f>SUM(L38:P38)</f>
        <v>10000</v>
      </c>
    </row>
    <row r="39" spans="2:17" ht="47.25" x14ac:dyDescent="0.25">
      <c r="B39" s="35"/>
      <c r="C39" s="54"/>
      <c r="D39" s="47">
        <v>5.8</v>
      </c>
      <c r="E39" s="123" t="s">
        <v>545</v>
      </c>
      <c r="F39" s="19">
        <v>1</v>
      </c>
      <c r="G39" s="20" t="s">
        <v>546</v>
      </c>
      <c r="H39" s="144" t="s">
        <v>547</v>
      </c>
      <c r="I39" s="150"/>
      <c r="J39" s="150"/>
      <c r="K39" s="150">
        <v>1200</v>
      </c>
      <c r="L39" s="150">
        <v>3800</v>
      </c>
      <c r="M39" s="150"/>
      <c r="N39" s="150"/>
      <c r="O39" s="150"/>
      <c r="P39" s="150"/>
      <c r="Q39" s="150">
        <f>SUM(K39:P39)</f>
        <v>5000</v>
      </c>
    </row>
    <row r="40" spans="2:17" x14ac:dyDescent="0.25">
      <c r="B40" s="35"/>
      <c r="C40" s="627" t="s">
        <v>54</v>
      </c>
      <c r="D40" s="640" t="s">
        <v>70</v>
      </c>
      <c r="E40" s="629"/>
      <c r="F40" s="213"/>
      <c r="G40" s="630"/>
      <c r="H40" s="646"/>
      <c r="I40" s="86">
        <f>SUM(I41:I61)</f>
        <v>0</v>
      </c>
      <c r="J40" s="86">
        <f t="shared" ref="J40:Q40" si="9">SUM(J41:J61)</f>
        <v>63000</v>
      </c>
      <c r="K40" s="86">
        <f t="shared" si="9"/>
        <v>282128</v>
      </c>
      <c r="L40" s="86">
        <f t="shared" si="9"/>
        <v>171762</v>
      </c>
      <c r="M40" s="86">
        <f t="shared" si="9"/>
        <v>0</v>
      </c>
      <c r="N40" s="86">
        <f t="shared" si="9"/>
        <v>0</v>
      </c>
      <c r="O40" s="86">
        <f t="shared" si="9"/>
        <v>0</v>
      </c>
      <c r="P40" s="86">
        <f t="shared" si="9"/>
        <v>0</v>
      </c>
      <c r="Q40" s="86">
        <f t="shared" si="9"/>
        <v>516890</v>
      </c>
    </row>
    <row r="41" spans="2:17" ht="47.25" x14ac:dyDescent="0.25">
      <c r="B41" s="35"/>
      <c r="C41" s="54"/>
      <c r="D41" s="47">
        <v>6.1</v>
      </c>
      <c r="E41" s="123" t="s">
        <v>548</v>
      </c>
      <c r="F41" s="19">
        <v>1</v>
      </c>
      <c r="G41" s="20" t="s">
        <v>549</v>
      </c>
      <c r="H41" s="145" t="s">
        <v>550</v>
      </c>
      <c r="I41" s="150"/>
      <c r="J41" s="150">
        <v>16800</v>
      </c>
      <c r="K41" s="150">
        <v>36128</v>
      </c>
      <c r="L41" s="150">
        <v>17072</v>
      </c>
      <c r="M41" s="150"/>
      <c r="N41" s="150"/>
      <c r="O41" s="150"/>
      <c r="P41" s="150"/>
      <c r="Q41" s="150">
        <f t="shared" ref="Q41:Q61" si="10">SUM(J41:P41)</f>
        <v>70000</v>
      </c>
    </row>
    <row r="42" spans="2:17" ht="48" customHeight="1" x14ac:dyDescent="0.25">
      <c r="B42" s="35"/>
      <c r="C42" s="76"/>
      <c r="D42" s="75">
        <v>6.2</v>
      </c>
      <c r="E42" s="123" t="s">
        <v>551</v>
      </c>
      <c r="F42" s="19" t="s">
        <v>46</v>
      </c>
      <c r="G42" s="20" t="s">
        <v>535</v>
      </c>
      <c r="H42" s="20" t="s">
        <v>552</v>
      </c>
      <c r="I42" s="150"/>
      <c r="J42" s="150"/>
      <c r="K42" s="150">
        <v>40000</v>
      </c>
      <c r="L42" s="150"/>
      <c r="M42" s="150"/>
      <c r="N42" s="150"/>
      <c r="O42" s="150"/>
      <c r="P42" s="150"/>
      <c r="Q42" s="150">
        <f t="shared" si="10"/>
        <v>40000</v>
      </c>
    </row>
    <row r="43" spans="2:17" ht="47.25" x14ac:dyDescent="0.25">
      <c r="B43" s="35"/>
      <c r="C43" s="76"/>
      <c r="D43" s="47">
        <v>6.3</v>
      </c>
      <c r="E43" s="37" t="s">
        <v>553</v>
      </c>
      <c r="F43" s="19">
        <v>1</v>
      </c>
      <c r="G43" s="20" t="s">
        <v>535</v>
      </c>
      <c r="H43" s="145" t="s">
        <v>554</v>
      </c>
      <c r="I43" s="150"/>
      <c r="J43" s="150"/>
      <c r="K43" s="150">
        <v>30000</v>
      </c>
      <c r="L43" s="150">
        <v>5000</v>
      </c>
      <c r="M43" s="150"/>
      <c r="N43" s="150"/>
      <c r="O43" s="150"/>
      <c r="P43" s="150"/>
      <c r="Q43" s="150">
        <f t="shared" si="10"/>
        <v>35000</v>
      </c>
    </row>
    <row r="44" spans="2:17" ht="31.5" x14ac:dyDescent="0.25">
      <c r="B44" s="35"/>
      <c r="C44" s="76"/>
      <c r="D44" s="75">
        <v>6.4</v>
      </c>
      <c r="E44" s="37" t="s">
        <v>555</v>
      </c>
      <c r="F44" s="19">
        <v>1</v>
      </c>
      <c r="G44" s="20" t="s">
        <v>535</v>
      </c>
      <c r="H44" s="145" t="s">
        <v>556</v>
      </c>
      <c r="I44" s="150"/>
      <c r="J44" s="150"/>
      <c r="K44" s="150"/>
      <c r="L44" s="150">
        <v>10000</v>
      </c>
      <c r="M44" s="150"/>
      <c r="N44" s="150"/>
      <c r="O44" s="150"/>
      <c r="P44" s="150"/>
      <c r="Q44" s="150">
        <f t="shared" si="10"/>
        <v>10000</v>
      </c>
    </row>
    <row r="45" spans="2:17" ht="31.5" x14ac:dyDescent="0.25">
      <c r="B45" s="35"/>
      <c r="C45" s="76"/>
      <c r="D45" s="47">
        <v>6.5</v>
      </c>
      <c r="E45" s="123" t="s">
        <v>557</v>
      </c>
      <c r="F45" s="19">
        <v>6</v>
      </c>
      <c r="G45" s="20" t="s">
        <v>515</v>
      </c>
      <c r="H45" s="20" t="s">
        <v>558</v>
      </c>
      <c r="I45" s="150"/>
      <c r="J45" s="150"/>
      <c r="K45" s="150">
        <v>5000</v>
      </c>
      <c r="L45" s="150">
        <v>5000</v>
      </c>
      <c r="M45" s="150"/>
      <c r="N45" s="150"/>
      <c r="O45" s="150"/>
      <c r="P45" s="150"/>
      <c r="Q45" s="150">
        <f t="shared" si="10"/>
        <v>10000</v>
      </c>
    </row>
    <row r="46" spans="2:17" ht="31.5" x14ac:dyDescent="0.25">
      <c r="B46" s="35"/>
      <c r="C46" s="76"/>
      <c r="D46" s="75">
        <v>6.6</v>
      </c>
      <c r="E46" s="123" t="s">
        <v>559</v>
      </c>
      <c r="F46" s="19">
        <v>1</v>
      </c>
      <c r="G46" s="20" t="s">
        <v>541</v>
      </c>
      <c r="H46" s="143" t="s">
        <v>486</v>
      </c>
      <c r="I46" s="647"/>
      <c r="J46" s="647"/>
      <c r="K46" s="150">
        <v>14000</v>
      </c>
      <c r="L46" s="150">
        <v>26000</v>
      </c>
      <c r="M46" s="647"/>
      <c r="N46" s="647"/>
      <c r="O46" s="647"/>
      <c r="P46" s="647"/>
      <c r="Q46" s="150">
        <f t="shared" si="10"/>
        <v>40000</v>
      </c>
    </row>
    <row r="47" spans="2:17" ht="31.5" x14ac:dyDescent="0.25">
      <c r="B47" s="35"/>
      <c r="C47" s="76"/>
      <c r="D47" s="47">
        <v>6.7</v>
      </c>
      <c r="E47" s="123" t="s">
        <v>275</v>
      </c>
      <c r="F47" s="19">
        <v>1</v>
      </c>
      <c r="G47" s="20" t="s">
        <v>225</v>
      </c>
      <c r="H47" s="144" t="s">
        <v>560</v>
      </c>
      <c r="I47" s="150"/>
      <c r="J47" s="150">
        <v>4800</v>
      </c>
      <c r="K47" s="150">
        <v>37550</v>
      </c>
      <c r="L47" s="150">
        <v>2650</v>
      </c>
      <c r="M47" s="150"/>
      <c r="N47" s="150"/>
      <c r="O47" s="150"/>
      <c r="P47" s="150"/>
      <c r="Q47" s="150">
        <f t="shared" si="10"/>
        <v>45000</v>
      </c>
    </row>
    <row r="48" spans="2:17" ht="47.25" x14ac:dyDescent="0.25">
      <c r="B48" s="41"/>
      <c r="C48" s="76"/>
      <c r="D48" s="75">
        <v>6.8</v>
      </c>
      <c r="E48" s="225" t="s">
        <v>561</v>
      </c>
      <c r="F48" s="19">
        <v>1</v>
      </c>
      <c r="G48" s="20" t="s">
        <v>508</v>
      </c>
      <c r="H48" s="648" t="s">
        <v>562</v>
      </c>
      <c r="I48" s="150"/>
      <c r="J48" s="150"/>
      <c r="K48" s="150">
        <v>3600</v>
      </c>
      <c r="L48" s="150">
        <v>400</v>
      </c>
      <c r="M48" s="150"/>
      <c r="N48" s="150"/>
      <c r="O48" s="150"/>
      <c r="P48" s="150"/>
      <c r="Q48" s="150">
        <f t="shared" si="10"/>
        <v>4000</v>
      </c>
    </row>
    <row r="49" spans="2:17" ht="31.5" x14ac:dyDescent="0.25">
      <c r="B49" s="35"/>
      <c r="C49" s="76"/>
      <c r="D49" s="75">
        <v>6.9</v>
      </c>
      <c r="E49" s="649" t="s">
        <v>563</v>
      </c>
      <c r="F49" s="88">
        <v>1</v>
      </c>
      <c r="G49" s="124" t="s">
        <v>508</v>
      </c>
      <c r="H49" s="124" t="s">
        <v>564</v>
      </c>
      <c r="I49" s="635"/>
      <c r="J49" s="635"/>
      <c r="K49" s="635">
        <v>7440</v>
      </c>
      <c r="L49" s="635">
        <v>560</v>
      </c>
      <c r="M49" s="635"/>
      <c r="N49" s="635"/>
      <c r="O49" s="635"/>
      <c r="P49" s="635"/>
      <c r="Q49" s="635">
        <f t="shared" si="10"/>
        <v>8000</v>
      </c>
    </row>
    <row r="50" spans="2:17" ht="47.25" x14ac:dyDescent="0.25">
      <c r="B50" s="35"/>
      <c r="C50" s="76"/>
      <c r="D50" s="60">
        <v>6.1</v>
      </c>
      <c r="E50" s="636" t="s">
        <v>565</v>
      </c>
      <c r="F50" s="19">
        <v>1</v>
      </c>
      <c r="G50" s="20" t="s">
        <v>508</v>
      </c>
      <c r="H50" s="633" t="s">
        <v>566</v>
      </c>
      <c r="I50" s="150"/>
      <c r="J50" s="150">
        <v>3600</v>
      </c>
      <c r="K50" s="150">
        <v>7200</v>
      </c>
      <c r="L50" s="150">
        <v>3200</v>
      </c>
      <c r="M50" s="150"/>
      <c r="N50" s="150"/>
      <c r="O50" s="150"/>
      <c r="P50" s="150"/>
      <c r="Q50" s="150">
        <f t="shared" si="10"/>
        <v>14000</v>
      </c>
    </row>
    <row r="51" spans="2:17" ht="31.5" x14ac:dyDescent="0.25">
      <c r="B51" s="35"/>
      <c r="C51" s="76"/>
      <c r="D51" s="47">
        <v>6.11</v>
      </c>
      <c r="E51" s="123" t="s">
        <v>567</v>
      </c>
      <c r="F51" s="19">
        <v>1</v>
      </c>
      <c r="G51" s="20" t="s">
        <v>508</v>
      </c>
      <c r="H51" s="20" t="s">
        <v>568</v>
      </c>
      <c r="I51" s="150"/>
      <c r="J51" s="150">
        <v>3600</v>
      </c>
      <c r="K51" s="150">
        <v>7200</v>
      </c>
      <c r="L51" s="150">
        <v>3200</v>
      </c>
      <c r="M51" s="150"/>
      <c r="N51" s="150"/>
      <c r="O51" s="150"/>
      <c r="P51" s="150"/>
      <c r="Q51" s="150">
        <f t="shared" si="10"/>
        <v>14000</v>
      </c>
    </row>
    <row r="52" spans="2:17" ht="31.5" x14ac:dyDescent="0.25">
      <c r="B52" s="35"/>
      <c r="C52" s="76"/>
      <c r="D52" s="60">
        <v>6.12</v>
      </c>
      <c r="E52" s="123" t="s">
        <v>569</v>
      </c>
      <c r="F52" s="19">
        <v>1</v>
      </c>
      <c r="G52" s="20" t="s">
        <v>508</v>
      </c>
      <c r="H52" s="633" t="s">
        <v>570</v>
      </c>
      <c r="I52" s="150"/>
      <c r="J52" s="150"/>
      <c r="K52" s="150">
        <v>11280</v>
      </c>
      <c r="L52" s="150">
        <v>620</v>
      </c>
      <c r="M52" s="150"/>
      <c r="N52" s="150"/>
      <c r="O52" s="150"/>
      <c r="P52" s="150"/>
      <c r="Q52" s="150">
        <f t="shared" si="10"/>
        <v>11900</v>
      </c>
    </row>
    <row r="53" spans="2:17" ht="47.25" x14ac:dyDescent="0.25">
      <c r="B53" s="35"/>
      <c r="C53" s="76"/>
      <c r="D53" s="47">
        <v>6.13</v>
      </c>
      <c r="E53" s="123" t="s">
        <v>231</v>
      </c>
      <c r="F53" s="19">
        <v>1</v>
      </c>
      <c r="G53" s="20" t="s">
        <v>523</v>
      </c>
      <c r="H53" s="144" t="s">
        <v>571</v>
      </c>
      <c r="I53" s="150"/>
      <c r="J53" s="150">
        <v>3600</v>
      </c>
      <c r="K53" s="150">
        <v>9900</v>
      </c>
      <c r="L53" s="150">
        <v>14600</v>
      </c>
      <c r="M53" s="150"/>
      <c r="N53" s="150"/>
      <c r="O53" s="150"/>
      <c r="P53" s="150"/>
      <c r="Q53" s="150">
        <f t="shared" si="10"/>
        <v>28100</v>
      </c>
    </row>
    <row r="54" spans="2:17" ht="47.25" x14ac:dyDescent="0.25">
      <c r="B54" s="35"/>
      <c r="C54" s="76"/>
      <c r="D54" s="60">
        <v>6.14</v>
      </c>
      <c r="E54" s="37" t="s">
        <v>232</v>
      </c>
      <c r="F54" s="19">
        <v>1</v>
      </c>
      <c r="G54" s="20" t="s">
        <v>523</v>
      </c>
      <c r="H54" s="144" t="s">
        <v>572</v>
      </c>
      <c r="I54" s="150"/>
      <c r="J54" s="150">
        <v>3600</v>
      </c>
      <c r="K54" s="150">
        <v>9900</v>
      </c>
      <c r="L54" s="150">
        <v>14600</v>
      </c>
      <c r="M54" s="150"/>
      <c r="N54" s="150"/>
      <c r="O54" s="150"/>
      <c r="P54" s="150"/>
      <c r="Q54" s="150">
        <f t="shared" si="10"/>
        <v>28100</v>
      </c>
    </row>
    <row r="55" spans="2:17" ht="31.5" x14ac:dyDescent="0.25">
      <c r="B55" s="35"/>
      <c r="C55" s="76"/>
      <c r="D55" s="47">
        <v>6.15</v>
      </c>
      <c r="E55" s="123" t="s">
        <v>573</v>
      </c>
      <c r="F55" s="19">
        <v>1</v>
      </c>
      <c r="G55" s="20" t="s">
        <v>546</v>
      </c>
      <c r="H55" s="145" t="s">
        <v>574</v>
      </c>
      <c r="I55" s="150"/>
      <c r="J55" s="150">
        <v>7200</v>
      </c>
      <c r="K55" s="150">
        <v>1740</v>
      </c>
      <c r="L55" s="150">
        <v>6060</v>
      </c>
      <c r="M55" s="150"/>
      <c r="N55" s="150"/>
      <c r="O55" s="150"/>
      <c r="P55" s="150"/>
      <c r="Q55" s="150">
        <f t="shared" si="10"/>
        <v>15000</v>
      </c>
    </row>
    <row r="56" spans="2:17" ht="47.25" x14ac:dyDescent="0.25">
      <c r="B56" s="35"/>
      <c r="C56" s="76"/>
      <c r="D56" s="60">
        <v>6.16</v>
      </c>
      <c r="E56" s="123" t="s">
        <v>575</v>
      </c>
      <c r="F56" s="19">
        <v>1</v>
      </c>
      <c r="G56" s="20" t="s">
        <v>511</v>
      </c>
      <c r="H56" s="145" t="s">
        <v>574</v>
      </c>
      <c r="I56" s="150"/>
      <c r="J56" s="150">
        <v>15000</v>
      </c>
      <c r="K56" s="150">
        <v>5000</v>
      </c>
      <c r="L56" s="150">
        <v>10000</v>
      </c>
      <c r="M56" s="150"/>
      <c r="N56" s="150"/>
      <c r="O56" s="150"/>
      <c r="P56" s="150"/>
      <c r="Q56" s="150">
        <f t="shared" si="10"/>
        <v>30000</v>
      </c>
    </row>
    <row r="57" spans="2:17" ht="31.5" x14ac:dyDescent="0.25">
      <c r="B57" s="35"/>
      <c r="C57" s="76"/>
      <c r="D57" s="47">
        <v>6.17</v>
      </c>
      <c r="E57" s="37" t="s">
        <v>576</v>
      </c>
      <c r="F57" s="19">
        <v>1</v>
      </c>
      <c r="G57" s="20" t="s">
        <v>511</v>
      </c>
      <c r="H57" s="145" t="s">
        <v>577</v>
      </c>
      <c r="I57" s="150"/>
      <c r="J57" s="150">
        <v>4800</v>
      </c>
      <c r="K57" s="150">
        <v>5000</v>
      </c>
      <c r="L57" s="150">
        <v>5000</v>
      </c>
      <c r="M57" s="150"/>
      <c r="N57" s="150"/>
      <c r="O57" s="150"/>
      <c r="P57" s="150"/>
      <c r="Q57" s="150">
        <f t="shared" si="10"/>
        <v>14800</v>
      </c>
    </row>
    <row r="58" spans="2:17" ht="47.25" x14ac:dyDescent="0.25">
      <c r="B58" s="35"/>
      <c r="C58" s="76"/>
      <c r="D58" s="60">
        <v>6.1800000000000104</v>
      </c>
      <c r="E58" s="123" t="s">
        <v>578</v>
      </c>
      <c r="F58" s="19">
        <v>1</v>
      </c>
      <c r="G58" s="20" t="s">
        <v>579</v>
      </c>
      <c r="H58" s="143" t="s">
        <v>580</v>
      </c>
      <c r="I58" s="150"/>
      <c r="J58" s="150"/>
      <c r="K58" s="150"/>
      <c r="L58" s="1637">
        <v>8990</v>
      </c>
      <c r="M58" s="1638"/>
      <c r="N58" s="1638"/>
      <c r="O58" s="1638"/>
      <c r="P58" s="1638"/>
      <c r="Q58" s="1639">
        <f>SUM(J58:P58)</f>
        <v>8990</v>
      </c>
    </row>
    <row r="59" spans="2:17" ht="31.5" x14ac:dyDescent="0.25">
      <c r="B59" s="41"/>
      <c r="C59" s="76"/>
      <c r="D59" s="47">
        <v>6.1900000000000102</v>
      </c>
      <c r="E59" s="123" t="s">
        <v>581</v>
      </c>
      <c r="F59" s="19">
        <v>1</v>
      </c>
      <c r="G59" s="20" t="s">
        <v>115</v>
      </c>
      <c r="H59" s="143" t="s">
        <v>486</v>
      </c>
      <c r="I59" s="150"/>
      <c r="J59" s="150"/>
      <c r="K59" s="150">
        <v>21600</v>
      </c>
      <c r="L59" s="150">
        <v>28400</v>
      </c>
      <c r="M59" s="150"/>
      <c r="N59" s="150"/>
      <c r="O59" s="150"/>
      <c r="P59" s="150"/>
      <c r="Q59" s="150">
        <f t="shared" si="10"/>
        <v>50000</v>
      </c>
    </row>
    <row r="60" spans="2:17" ht="31.5" x14ac:dyDescent="0.25">
      <c r="B60" s="35"/>
      <c r="C60" s="76"/>
      <c r="D60" s="84">
        <v>6.2000000000000099</v>
      </c>
      <c r="E60" s="37" t="s">
        <v>582</v>
      </c>
      <c r="F60" s="88">
        <v>1</v>
      </c>
      <c r="G60" s="124" t="s">
        <v>115</v>
      </c>
      <c r="H60" s="227" t="s">
        <v>583</v>
      </c>
      <c r="I60" s="635"/>
      <c r="J60" s="635"/>
      <c r="K60" s="635">
        <v>12590</v>
      </c>
      <c r="L60" s="635">
        <v>2410</v>
      </c>
      <c r="M60" s="635"/>
      <c r="N60" s="635"/>
      <c r="O60" s="635"/>
      <c r="P60" s="635"/>
      <c r="Q60" s="635">
        <f t="shared" si="10"/>
        <v>15000</v>
      </c>
    </row>
    <row r="61" spans="2:17" ht="63" x14ac:dyDescent="0.25">
      <c r="B61" s="35"/>
      <c r="C61" s="76"/>
      <c r="D61" s="47">
        <v>6.2100000000000097</v>
      </c>
      <c r="E61" s="37" t="s">
        <v>584</v>
      </c>
      <c r="F61" s="19">
        <v>1</v>
      </c>
      <c r="G61" s="63" t="s">
        <v>520</v>
      </c>
      <c r="H61" s="143" t="s">
        <v>486</v>
      </c>
      <c r="I61" s="150"/>
      <c r="J61" s="150"/>
      <c r="K61" s="150">
        <v>17000</v>
      </c>
      <c r="L61" s="150">
        <v>8000</v>
      </c>
      <c r="M61" s="150"/>
      <c r="N61" s="150"/>
      <c r="O61" s="150"/>
      <c r="P61" s="150"/>
      <c r="Q61" s="150">
        <f t="shared" si="10"/>
        <v>25000</v>
      </c>
    </row>
    <row r="62" spans="2:17" x14ac:dyDescent="0.25">
      <c r="B62" s="35"/>
      <c r="C62" s="627" t="s">
        <v>55</v>
      </c>
      <c r="D62" s="640" t="s">
        <v>165</v>
      </c>
      <c r="E62" s="629"/>
      <c r="F62" s="213"/>
      <c r="G62" s="630"/>
      <c r="H62" s="631"/>
      <c r="I62" s="86">
        <f>SUM(I63:I103)</f>
        <v>0</v>
      </c>
      <c r="J62" s="86">
        <f t="shared" ref="J62:Q62" si="11">SUM(J63:J103)</f>
        <v>142600</v>
      </c>
      <c r="K62" s="86">
        <f t="shared" si="11"/>
        <v>442615</v>
      </c>
      <c r="L62" s="86">
        <f t="shared" si="11"/>
        <v>438845</v>
      </c>
      <c r="M62" s="86">
        <f t="shared" si="11"/>
        <v>0</v>
      </c>
      <c r="N62" s="86">
        <f t="shared" si="11"/>
        <v>0</v>
      </c>
      <c r="O62" s="86">
        <f t="shared" si="11"/>
        <v>0</v>
      </c>
      <c r="P62" s="86">
        <f t="shared" si="11"/>
        <v>0</v>
      </c>
      <c r="Q62" s="86">
        <f t="shared" si="11"/>
        <v>1024060</v>
      </c>
    </row>
    <row r="63" spans="2:17" ht="31.5" x14ac:dyDescent="0.25">
      <c r="B63" s="35"/>
      <c r="C63" s="54"/>
      <c r="D63" s="47">
        <v>7.1</v>
      </c>
      <c r="E63" s="113" t="s">
        <v>585</v>
      </c>
      <c r="F63" s="19">
        <v>1</v>
      </c>
      <c r="G63" s="20" t="s">
        <v>586</v>
      </c>
      <c r="H63" s="147" t="s">
        <v>587</v>
      </c>
      <c r="I63" s="150"/>
      <c r="J63" s="150">
        <v>9600</v>
      </c>
      <c r="K63" s="150">
        <v>15050</v>
      </c>
      <c r="L63" s="150">
        <v>5350</v>
      </c>
      <c r="M63" s="150"/>
      <c r="N63" s="150"/>
      <c r="O63" s="150"/>
      <c r="P63" s="150"/>
      <c r="Q63" s="150">
        <f>SUM(I63:P63)</f>
        <v>30000</v>
      </c>
    </row>
    <row r="64" spans="2:17" ht="51" customHeight="1" x14ac:dyDescent="0.25">
      <c r="B64" s="35"/>
      <c r="C64" s="54"/>
      <c r="D64" s="47">
        <v>7.2</v>
      </c>
      <c r="E64" s="123" t="s">
        <v>233</v>
      </c>
      <c r="F64" s="650">
        <v>1</v>
      </c>
      <c r="G64" s="20" t="s">
        <v>497</v>
      </c>
      <c r="H64" s="143" t="s">
        <v>486</v>
      </c>
      <c r="I64" s="150"/>
      <c r="J64" s="150"/>
      <c r="K64" s="150">
        <v>29120</v>
      </c>
      <c r="L64" s="150">
        <v>30880</v>
      </c>
      <c r="M64" s="150"/>
      <c r="N64" s="150"/>
      <c r="O64" s="150"/>
      <c r="P64" s="150"/>
      <c r="Q64" s="150">
        <f>SUM(I64:P64)</f>
        <v>60000</v>
      </c>
    </row>
    <row r="65" spans="2:17" ht="49.5" customHeight="1" x14ac:dyDescent="0.25">
      <c r="B65" s="35"/>
      <c r="C65" s="54"/>
      <c r="D65" s="47">
        <v>7.3</v>
      </c>
      <c r="E65" s="37" t="s">
        <v>234</v>
      </c>
      <c r="F65" s="632">
        <v>1</v>
      </c>
      <c r="G65" s="20" t="s">
        <v>497</v>
      </c>
      <c r="H65" s="143" t="s">
        <v>486</v>
      </c>
      <c r="I65" s="150"/>
      <c r="J65" s="150"/>
      <c r="K65" s="150"/>
      <c r="L65" s="150">
        <v>40000</v>
      </c>
      <c r="M65" s="150"/>
      <c r="N65" s="150"/>
      <c r="O65" s="150"/>
      <c r="P65" s="150"/>
      <c r="Q65" s="150">
        <f>SUBTOTAL(9,L65:P65)</f>
        <v>40000</v>
      </c>
    </row>
    <row r="66" spans="2:17" ht="78.75" x14ac:dyDescent="0.25">
      <c r="B66" s="35"/>
      <c r="C66" s="54"/>
      <c r="D66" s="47">
        <v>7.4</v>
      </c>
      <c r="E66" s="123" t="s">
        <v>2008</v>
      </c>
      <c r="F66" s="632">
        <v>1</v>
      </c>
      <c r="G66" s="20" t="s">
        <v>497</v>
      </c>
      <c r="H66" s="143" t="s">
        <v>588</v>
      </c>
      <c r="I66" s="647"/>
      <c r="J66" s="647"/>
      <c r="K66" s="647"/>
      <c r="L66" s="150">
        <v>20000</v>
      </c>
      <c r="M66" s="647"/>
      <c r="N66" s="647"/>
      <c r="O66" s="647"/>
      <c r="P66" s="647"/>
      <c r="Q66" s="150">
        <f t="shared" ref="Q66:Q97" si="12">SUM(I66:P66)</f>
        <v>20000</v>
      </c>
    </row>
    <row r="67" spans="2:17" ht="48.75" customHeight="1" x14ac:dyDescent="0.25">
      <c r="B67" s="35"/>
      <c r="C67" s="54"/>
      <c r="D67" s="47">
        <v>7.5</v>
      </c>
      <c r="E67" s="123" t="s">
        <v>236</v>
      </c>
      <c r="F67" s="632">
        <v>1</v>
      </c>
      <c r="G67" s="20" t="s">
        <v>497</v>
      </c>
      <c r="H67" s="143" t="s">
        <v>589</v>
      </c>
      <c r="I67" s="150"/>
      <c r="J67" s="150"/>
      <c r="K67" s="150"/>
      <c r="L67" s="150">
        <v>5000</v>
      </c>
      <c r="M67" s="150"/>
      <c r="N67" s="150"/>
      <c r="O67" s="150"/>
      <c r="P67" s="150"/>
      <c r="Q67" s="150">
        <f t="shared" si="12"/>
        <v>5000</v>
      </c>
    </row>
    <row r="68" spans="2:17" ht="48.75" customHeight="1" x14ac:dyDescent="0.25">
      <c r="B68" s="41"/>
      <c r="C68" s="54"/>
      <c r="D68" s="47">
        <v>7.6</v>
      </c>
      <c r="E68" s="59" t="s">
        <v>237</v>
      </c>
      <c r="F68" s="632">
        <v>1</v>
      </c>
      <c r="G68" s="20" t="s">
        <v>497</v>
      </c>
      <c r="H68" s="143" t="s">
        <v>590</v>
      </c>
      <c r="I68" s="150"/>
      <c r="J68" s="150"/>
      <c r="K68" s="150">
        <v>10960</v>
      </c>
      <c r="L68" s="150">
        <v>4040</v>
      </c>
      <c r="M68" s="150"/>
      <c r="N68" s="150"/>
      <c r="O68" s="150"/>
      <c r="P68" s="150"/>
      <c r="Q68" s="150">
        <f>SUM(I68:P68)</f>
        <v>15000</v>
      </c>
    </row>
    <row r="69" spans="2:17" ht="62.25" customHeight="1" x14ac:dyDescent="0.25">
      <c r="B69" s="35"/>
      <c r="C69" s="76"/>
      <c r="D69" s="75">
        <v>7.7</v>
      </c>
      <c r="E69" s="37" t="s">
        <v>235</v>
      </c>
      <c r="F69" s="651">
        <v>1</v>
      </c>
      <c r="G69" s="124" t="s">
        <v>497</v>
      </c>
      <c r="H69" s="634" t="s">
        <v>591</v>
      </c>
      <c r="I69" s="652"/>
      <c r="J69" s="652"/>
      <c r="K69" s="652"/>
      <c r="L69" s="635">
        <v>4000</v>
      </c>
      <c r="M69" s="652"/>
      <c r="N69" s="652"/>
      <c r="O69" s="652"/>
      <c r="P69" s="652"/>
      <c r="Q69" s="635">
        <f t="shared" si="12"/>
        <v>4000</v>
      </c>
    </row>
    <row r="70" spans="2:17" ht="47.25" x14ac:dyDescent="0.25">
      <c r="B70" s="35"/>
      <c r="C70" s="54"/>
      <c r="D70" s="47">
        <v>7.8</v>
      </c>
      <c r="E70" s="123" t="s">
        <v>592</v>
      </c>
      <c r="F70" s="19">
        <v>1</v>
      </c>
      <c r="G70" s="20" t="s">
        <v>535</v>
      </c>
      <c r="H70" s="145" t="s">
        <v>593</v>
      </c>
      <c r="I70" s="150"/>
      <c r="J70" s="150"/>
      <c r="K70" s="150"/>
      <c r="L70" s="150">
        <v>5000</v>
      </c>
      <c r="M70" s="150"/>
      <c r="N70" s="150"/>
      <c r="O70" s="150"/>
      <c r="P70" s="150"/>
      <c r="Q70" s="150">
        <f t="shared" si="12"/>
        <v>5000</v>
      </c>
    </row>
    <row r="71" spans="2:17" ht="47.25" x14ac:dyDescent="0.25">
      <c r="B71" s="35"/>
      <c r="C71" s="54"/>
      <c r="D71" s="47">
        <v>7.9</v>
      </c>
      <c r="E71" s="123" t="s">
        <v>267</v>
      </c>
      <c r="F71" s="19">
        <v>1</v>
      </c>
      <c r="G71" s="20" t="s">
        <v>500</v>
      </c>
      <c r="H71" s="143" t="s">
        <v>594</v>
      </c>
      <c r="I71" s="150"/>
      <c r="J71" s="150"/>
      <c r="K71" s="150"/>
      <c r="L71" s="150">
        <v>10000</v>
      </c>
      <c r="M71" s="150"/>
      <c r="N71" s="150"/>
      <c r="O71" s="150"/>
      <c r="P71" s="150"/>
      <c r="Q71" s="150">
        <f t="shared" si="12"/>
        <v>10000</v>
      </c>
    </row>
    <row r="72" spans="2:17" ht="31.5" x14ac:dyDescent="0.25">
      <c r="B72" s="35"/>
      <c r="C72" s="54"/>
      <c r="D72" s="60">
        <v>7.1</v>
      </c>
      <c r="E72" s="123" t="s">
        <v>448</v>
      </c>
      <c r="F72" s="184">
        <v>1</v>
      </c>
      <c r="G72" s="20" t="s">
        <v>515</v>
      </c>
      <c r="H72" s="20" t="s">
        <v>595</v>
      </c>
      <c r="I72" s="150"/>
      <c r="J72" s="150">
        <v>30000</v>
      </c>
      <c r="K72" s="150">
        <v>5000</v>
      </c>
      <c r="L72" s="150">
        <v>5000</v>
      </c>
      <c r="M72" s="150"/>
      <c r="N72" s="150"/>
      <c r="O72" s="150"/>
      <c r="P72" s="150"/>
      <c r="Q72" s="150">
        <f t="shared" si="12"/>
        <v>40000</v>
      </c>
    </row>
    <row r="73" spans="2:17" ht="31.5" x14ac:dyDescent="0.25">
      <c r="B73" s="35"/>
      <c r="C73" s="54"/>
      <c r="D73" s="47">
        <v>7.11</v>
      </c>
      <c r="E73" s="37" t="s">
        <v>596</v>
      </c>
      <c r="F73" s="653">
        <v>1</v>
      </c>
      <c r="G73" s="20" t="s">
        <v>515</v>
      </c>
      <c r="H73" s="147" t="s">
        <v>597</v>
      </c>
      <c r="I73" s="150"/>
      <c r="J73" s="150"/>
      <c r="K73" s="150">
        <v>7500</v>
      </c>
      <c r="L73" s="150">
        <v>7500</v>
      </c>
      <c r="M73" s="150"/>
      <c r="N73" s="150"/>
      <c r="O73" s="150"/>
      <c r="P73" s="150"/>
      <c r="Q73" s="150">
        <f t="shared" si="12"/>
        <v>15000</v>
      </c>
    </row>
    <row r="74" spans="2:17" ht="94.5" x14ac:dyDescent="0.25">
      <c r="B74" s="35"/>
      <c r="C74" s="54"/>
      <c r="D74" s="60">
        <v>7.12</v>
      </c>
      <c r="E74" s="37" t="s">
        <v>598</v>
      </c>
      <c r="F74" s="20">
        <v>1</v>
      </c>
      <c r="G74" s="21" t="s">
        <v>503</v>
      </c>
      <c r="H74" s="20" t="s">
        <v>599</v>
      </c>
      <c r="I74" s="150"/>
      <c r="J74" s="150">
        <v>4200</v>
      </c>
      <c r="K74" s="150">
        <v>5800</v>
      </c>
      <c r="L74" s="150"/>
      <c r="M74" s="150"/>
      <c r="N74" s="150"/>
      <c r="O74" s="150"/>
      <c r="P74" s="150"/>
      <c r="Q74" s="150">
        <f t="shared" si="12"/>
        <v>10000</v>
      </c>
    </row>
    <row r="75" spans="2:17" ht="78.75" x14ac:dyDescent="0.25">
      <c r="B75" s="41"/>
      <c r="C75" s="54"/>
      <c r="D75" s="47">
        <v>7.13</v>
      </c>
      <c r="E75" s="37" t="s">
        <v>600</v>
      </c>
      <c r="F75" s="20">
        <v>1</v>
      </c>
      <c r="G75" s="21" t="s">
        <v>503</v>
      </c>
      <c r="H75" s="20" t="s">
        <v>601</v>
      </c>
      <c r="I75" s="150"/>
      <c r="J75" s="150"/>
      <c r="K75" s="150">
        <v>10000</v>
      </c>
      <c r="L75" s="150"/>
      <c r="M75" s="150"/>
      <c r="N75" s="150"/>
      <c r="O75" s="150"/>
      <c r="P75" s="150"/>
      <c r="Q75" s="150">
        <f t="shared" si="12"/>
        <v>10000</v>
      </c>
    </row>
    <row r="76" spans="2:17" ht="78.75" x14ac:dyDescent="0.25">
      <c r="B76" s="35"/>
      <c r="C76" s="76"/>
      <c r="D76" s="84">
        <v>7.14</v>
      </c>
      <c r="E76" s="37" t="s">
        <v>602</v>
      </c>
      <c r="F76" s="124">
        <v>1</v>
      </c>
      <c r="G76" s="654" t="s">
        <v>503</v>
      </c>
      <c r="H76" s="124" t="s">
        <v>603</v>
      </c>
      <c r="I76" s="635"/>
      <c r="J76" s="635"/>
      <c r="K76" s="635">
        <v>5000</v>
      </c>
      <c r="L76" s="635">
        <v>5000</v>
      </c>
      <c r="M76" s="635"/>
      <c r="N76" s="635"/>
      <c r="O76" s="635"/>
      <c r="P76" s="635"/>
      <c r="Q76" s="635">
        <f t="shared" si="12"/>
        <v>10000</v>
      </c>
    </row>
    <row r="77" spans="2:17" ht="63" x14ac:dyDescent="0.25">
      <c r="B77" s="35"/>
      <c r="C77" s="54"/>
      <c r="D77" s="47">
        <v>7.15</v>
      </c>
      <c r="E77" s="37" t="s">
        <v>604</v>
      </c>
      <c r="F77" s="20">
        <v>1</v>
      </c>
      <c r="G77" s="21" t="s">
        <v>503</v>
      </c>
      <c r="H77" s="20" t="s">
        <v>605</v>
      </c>
      <c r="I77" s="150"/>
      <c r="J77" s="150"/>
      <c r="K77" s="150">
        <v>5000</v>
      </c>
      <c r="L77" s="150">
        <v>5000</v>
      </c>
      <c r="M77" s="150"/>
      <c r="N77" s="150"/>
      <c r="O77" s="150"/>
      <c r="P77" s="150"/>
      <c r="Q77" s="150">
        <f t="shared" si="12"/>
        <v>10000</v>
      </c>
    </row>
    <row r="78" spans="2:17" ht="78.75" x14ac:dyDescent="0.25">
      <c r="B78" s="35"/>
      <c r="C78" s="54"/>
      <c r="D78" s="60">
        <v>7.16</v>
      </c>
      <c r="E78" s="37" t="s">
        <v>606</v>
      </c>
      <c r="F78" s="20">
        <v>1</v>
      </c>
      <c r="G78" s="21" t="s">
        <v>503</v>
      </c>
      <c r="H78" s="21" t="s">
        <v>607</v>
      </c>
      <c r="I78" s="150"/>
      <c r="J78" s="150"/>
      <c r="K78" s="150">
        <v>10000</v>
      </c>
      <c r="L78" s="150"/>
      <c r="M78" s="150"/>
      <c r="N78" s="150"/>
      <c r="O78" s="150"/>
      <c r="P78" s="150"/>
      <c r="Q78" s="150">
        <f t="shared" si="12"/>
        <v>10000</v>
      </c>
    </row>
    <row r="79" spans="2:17" ht="78.75" x14ac:dyDescent="0.25">
      <c r="B79" s="35"/>
      <c r="C79" s="54"/>
      <c r="D79" s="47">
        <v>7.17</v>
      </c>
      <c r="E79" s="37" t="s">
        <v>608</v>
      </c>
      <c r="F79" s="20">
        <v>1</v>
      </c>
      <c r="G79" s="21" t="s">
        <v>503</v>
      </c>
      <c r="H79" s="20" t="s">
        <v>609</v>
      </c>
      <c r="I79" s="150"/>
      <c r="J79" s="150"/>
      <c r="K79" s="150">
        <v>10000</v>
      </c>
      <c r="L79" s="150"/>
      <c r="M79" s="150"/>
      <c r="N79" s="150"/>
      <c r="O79" s="150"/>
      <c r="P79" s="150"/>
      <c r="Q79" s="150">
        <f t="shared" si="12"/>
        <v>10000</v>
      </c>
    </row>
    <row r="80" spans="2:17" ht="94.5" x14ac:dyDescent="0.25">
      <c r="B80" s="35"/>
      <c r="C80" s="54"/>
      <c r="D80" s="60">
        <v>7.1800000000000104</v>
      </c>
      <c r="E80" s="37" t="s">
        <v>610</v>
      </c>
      <c r="F80" s="20">
        <v>1</v>
      </c>
      <c r="G80" s="21" t="s">
        <v>503</v>
      </c>
      <c r="H80" s="20" t="s">
        <v>611</v>
      </c>
      <c r="I80" s="150"/>
      <c r="J80" s="150"/>
      <c r="K80" s="150">
        <v>10000</v>
      </c>
      <c r="L80" s="150"/>
      <c r="M80" s="150"/>
      <c r="N80" s="150"/>
      <c r="O80" s="150"/>
      <c r="P80" s="150"/>
      <c r="Q80" s="150">
        <f t="shared" si="12"/>
        <v>10000</v>
      </c>
    </row>
    <row r="81" spans="2:17" ht="61.5" customHeight="1" x14ac:dyDescent="0.25">
      <c r="B81" s="41"/>
      <c r="C81" s="54"/>
      <c r="D81" s="47">
        <v>7.1900000000000102</v>
      </c>
      <c r="E81" s="655" t="s">
        <v>612</v>
      </c>
      <c r="F81" s="656">
        <v>1</v>
      </c>
      <c r="G81" s="657" t="s">
        <v>613</v>
      </c>
      <c r="H81" s="658" t="s">
        <v>614</v>
      </c>
      <c r="I81" s="19"/>
      <c r="J81" s="19"/>
      <c r="K81" s="659">
        <v>7200</v>
      </c>
      <c r="L81" s="660">
        <v>40500</v>
      </c>
      <c r="M81" s="660"/>
      <c r="N81" s="660"/>
      <c r="O81" s="660"/>
      <c r="P81" s="660"/>
      <c r="Q81" s="660">
        <f t="shared" si="12"/>
        <v>47700</v>
      </c>
    </row>
    <row r="82" spans="2:17" ht="47.25" x14ac:dyDescent="0.25">
      <c r="B82" s="35"/>
      <c r="C82" s="76"/>
      <c r="D82" s="84">
        <v>7.2000000000000099</v>
      </c>
      <c r="E82" s="165" t="s">
        <v>261</v>
      </c>
      <c r="F82" s="124">
        <v>1</v>
      </c>
      <c r="G82" s="124" t="s">
        <v>504</v>
      </c>
      <c r="H82" s="634" t="s">
        <v>486</v>
      </c>
      <c r="I82" s="635"/>
      <c r="J82" s="635"/>
      <c r="K82" s="635">
        <v>20000</v>
      </c>
      <c r="L82" s="635">
        <v>25000</v>
      </c>
      <c r="M82" s="635"/>
      <c r="N82" s="635"/>
      <c r="O82" s="635"/>
      <c r="P82" s="635"/>
      <c r="Q82" s="635">
        <f t="shared" si="12"/>
        <v>45000</v>
      </c>
    </row>
    <row r="83" spans="2:17" ht="63" x14ac:dyDescent="0.25">
      <c r="B83" s="35"/>
      <c r="C83" s="54"/>
      <c r="D83" s="47">
        <v>7.2100000000000097</v>
      </c>
      <c r="E83" s="123" t="s">
        <v>615</v>
      </c>
      <c r="F83" s="20">
        <v>1</v>
      </c>
      <c r="G83" s="20" t="s">
        <v>504</v>
      </c>
      <c r="H83" s="20" t="s">
        <v>616</v>
      </c>
      <c r="I83" s="150"/>
      <c r="J83" s="150"/>
      <c r="K83" s="150">
        <v>25000</v>
      </c>
      <c r="L83" s="150">
        <v>10000</v>
      </c>
      <c r="M83" s="150"/>
      <c r="N83" s="150"/>
      <c r="O83" s="150"/>
      <c r="P83" s="150"/>
      <c r="Q83" s="150">
        <f t="shared" si="12"/>
        <v>35000</v>
      </c>
    </row>
    <row r="84" spans="2:17" ht="47.25" x14ac:dyDescent="0.25">
      <c r="B84" s="35"/>
      <c r="C84" s="54"/>
      <c r="D84" s="60">
        <v>7.2200000000000104</v>
      </c>
      <c r="E84" s="123" t="s">
        <v>617</v>
      </c>
      <c r="F84" s="19">
        <v>1</v>
      </c>
      <c r="G84" s="20" t="s">
        <v>506</v>
      </c>
      <c r="H84" s="147">
        <v>23886</v>
      </c>
      <c r="I84" s="150"/>
      <c r="J84" s="150"/>
      <c r="K84" s="150"/>
      <c r="L84" s="150">
        <v>5000</v>
      </c>
      <c r="M84" s="150"/>
      <c r="N84" s="150"/>
      <c r="O84" s="150"/>
      <c r="P84" s="150"/>
      <c r="Q84" s="150">
        <f t="shared" si="12"/>
        <v>5000</v>
      </c>
    </row>
    <row r="85" spans="2:17" ht="31.5" x14ac:dyDescent="0.25">
      <c r="B85" s="35"/>
      <c r="C85" s="54"/>
      <c r="D85" s="47">
        <v>7.2300000000000102</v>
      </c>
      <c r="E85" s="37" t="s">
        <v>618</v>
      </c>
      <c r="F85" s="19">
        <v>1</v>
      </c>
      <c r="G85" s="20" t="s">
        <v>506</v>
      </c>
      <c r="H85" s="147" t="s">
        <v>619</v>
      </c>
      <c r="I85" s="150"/>
      <c r="J85" s="150"/>
      <c r="K85" s="150"/>
      <c r="L85" s="150">
        <v>5000</v>
      </c>
      <c r="M85" s="150"/>
      <c r="N85" s="150"/>
      <c r="O85" s="150"/>
      <c r="P85" s="150"/>
      <c r="Q85" s="150">
        <f t="shared" si="12"/>
        <v>5000</v>
      </c>
    </row>
    <row r="86" spans="2:17" ht="63" x14ac:dyDescent="0.25">
      <c r="B86" s="35"/>
      <c r="C86" s="54"/>
      <c r="D86" s="60">
        <v>7.24000000000001</v>
      </c>
      <c r="E86" s="37" t="s">
        <v>620</v>
      </c>
      <c r="F86" s="19">
        <v>1</v>
      </c>
      <c r="G86" s="20" t="s">
        <v>506</v>
      </c>
      <c r="H86" s="143" t="s">
        <v>486</v>
      </c>
      <c r="I86" s="150"/>
      <c r="J86" s="150"/>
      <c r="K86" s="150"/>
      <c r="L86" s="150">
        <v>5000</v>
      </c>
      <c r="M86" s="150"/>
      <c r="N86" s="150"/>
      <c r="O86" s="150"/>
      <c r="P86" s="150"/>
      <c r="Q86" s="150">
        <f t="shared" si="12"/>
        <v>5000</v>
      </c>
    </row>
    <row r="87" spans="2:17" ht="78.75" x14ac:dyDescent="0.25">
      <c r="B87" s="35"/>
      <c r="C87" s="54"/>
      <c r="D87" s="47">
        <v>7.2500000000000098</v>
      </c>
      <c r="E87" s="37" t="s">
        <v>621</v>
      </c>
      <c r="F87" s="19" t="s">
        <v>49</v>
      </c>
      <c r="G87" s="20" t="s">
        <v>506</v>
      </c>
      <c r="H87" s="143" t="s">
        <v>622</v>
      </c>
      <c r="I87" s="150"/>
      <c r="J87" s="150">
        <v>25200</v>
      </c>
      <c r="K87" s="150"/>
      <c r="L87" s="150">
        <v>10800</v>
      </c>
      <c r="M87" s="150"/>
      <c r="N87" s="150"/>
      <c r="O87" s="150"/>
      <c r="P87" s="150"/>
      <c r="Q87" s="150">
        <f t="shared" si="12"/>
        <v>36000</v>
      </c>
    </row>
    <row r="88" spans="2:17" ht="31.5" x14ac:dyDescent="0.25">
      <c r="B88" s="35"/>
      <c r="C88" s="54"/>
      <c r="D88" s="60">
        <v>7.2600000000000096</v>
      </c>
      <c r="E88" s="111" t="s">
        <v>623</v>
      </c>
      <c r="F88" s="19">
        <v>1</v>
      </c>
      <c r="G88" s="20" t="s">
        <v>541</v>
      </c>
      <c r="H88" s="147" t="s">
        <v>624</v>
      </c>
      <c r="I88" s="150"/>
      <c r="J88" s="150"/>
      <c r="K88" s="150"/>
      <c r="L88" s="150">
        <v>10000</v>
      </c>
      <c r="M88" s="150"/>
      <c r="N88" s="150"/>
      <c r="O88" s="150"/>
      <c r="P88" s="150"/>
      <c r="Q88" s="150">
        <f t="shared" si="12"/>
        <v>10000</v>
      </c>
    </row>
    <row r="89" spans="2:17" ht="31.5" x14ac:dyDescent="0.25">
      <c r="B89" s="35"/>
      <c r="C89" s="54"/>
      <c r="D89" s="47">
        <v>7.2700000000000102</v>
      </c>
      <c r="E89" s="123" t="s">
        <v>625</v>
      </c>
      <c r="F89" s="20">
        <v>1</v>
      </c>
      <c r="G89" s="20" t="s">
        <v>529</v>
      </c>
      <c r="H89" s="147" t="s">
        <v>626</v>
      </c>
      <c r="I89" s="150"/>
      <c r="J89" s="150">
        <v>4800</v>
      </c>
      <c r="K89" s="150">
        <v>48026</v>
      </c>
      <c r="L89" s="150">
        <v>1574</v>
      </c>
      <c r="M89" s="150"/>
      <c r="N89" s="150"/>
      <c r="O89" s="150"/>
      <c r="P89" s="150"/>
      <c r="Q89" s="150">
        <f t="shared" si="12"/>
        <v>54400</v>
      </c>
    </row>
    <row r="90" spans="2:17" ht="31.5" x14ac:dyDescent="0.25">
      <c r="B90" s="41"/>
      <c r="C90" s="54"/>
      <c r="D90" s="60">
        <v>7.28000000000001</v>
      </c>
      <c r="E90" s="37" t="s">
        <v>1734</v>
      </c>
      <c r="F90" s="20">
        <v>1</v>
      </c>
      <c r="G90" s="20" t="s">
        <v>529</v>
      </c>
      <c r="H90" s="147" t="s">
        <v>628</v>
      </c>
      <c r="I90" s="150"/>
      <c r="J90" s="150">
        <v>7200</v>
      </c>
      <c r="K90" s="150">
        <v>31466</v>
      </c>
      <c r="L90" s="150">
        <v>6934</v>
      </c>
      <c r="M90" s="150"/>
      <c r="N90" s="150"/>
      <c r="O90" s="150"/>
      <c r="P90" s="150"/>
      <c r="Q90" s="150">
        <f t="shared" si="12"/>
        <v>45600</v>
      </c>
    </row>
    <row r="91" spans="2:17" ht="31.5" x14ac:dyDescent="0.25">
      <c r="B91" s="35"/>
      <c r="C91" s="76"/>
      <c r="D91" s="75">
        <v>7.2900000000000098</v>
      </c>
      <c r="E91" s="37" t="s">
        <v>629</v>
      </c>
      <c r="F91" s="88">
        <v>1</v>
      </c>
      <c r="G91" s="124" t="s">
        <v>508</v>
      </c>
      <c r="H91" s="633" t="s">
        <v>630</v>
      </c>
      <c r="I91" s="635"/>
      <c r="J91" s="635">
        <v>3600</v>
      </c>
      <c r="K91" s="635">
        <v>14400</v>
      </c>
      <c r="L91" s="635">
        <v>5000</v>
      </c>
      <c r="M91" s="635"/>
      <c r="N91" s="635"/>
      <c r="O91" s="635"/>
      <c r="P91" s="635"/>
      <c r="Q91" s="635">
        <f t="shared" si="12"/>
        <v>23000</v>
      </c>
    </row>
    <row r="92" spans="2:17" ht="31.5" x14ac:dyDescent="0.25">
      <c r="B92" s="35"/>
      <c r="C92" s="54"/>
      <c r="D92" s="60">
        <v>7.3000000000000096</v>
      </c>
      <c r="E92" s="123" t="s">
        <v>631</v>
      </c>
      <c r="F92" s="19">
        <v>1</v>
      </c>
      <c r="G92" s="20" t="s">
        <v>508</v>
      </c>
      <c r="H92" s="20" t="s">
        <v>632</v>
      </c>
      <c r="I92" s="150"/>
      <c r="J92" s="150"/>
      <c r="K92" s="150">
        <v>28800</v>
      </c>
      <c r="L92" s="150">
        <v>4200</v>
      </c>
      <c r="M92" s="150"/>
      <c r="N92" s="150"/>
      <c r="O92" s="150"/>
      <c r="P92" s="150"/>
      <c r="Q92" s="150">
        <f t="shared" si="12"/>
        <v>33000</v>
      </c>
    </row>
    <row r="93" spans="2:17" ht="48" customHeight="1" x14ac:dyDescent="0.25">
      <c r="B93" s="35"/>
      <c r="C93" s="54"/>
      <c r="D93" s="47">
        <v>7.3100000000000103</v>
      </c>
      <c r="E93" s="123" t="s">
        <v>633</v>
      </c>
      <c r="F93" s="19">
        <v>1</v>
      </c>
      <c r="G93" s="20" t="s">
        <v>523</v>
      </c>
      <c r="H93" s="144" t="s">
        <v>634</v>
      </c>
      <c r="I93" s="150"/>
      <c r="J93" s="150">
        <v>3600</v>
      </c>
      <c r="K93" s="150">
        <v>9900</v>
      </c>
      <c r="L93" s="150">
        <v>14600</v>
      </c>
      <c r="M93" s="150"/>
      <c r="N93" s="150"/>
      <c r="O93" s="150"/>
      <c r="P93" s="150"/>
      <c r="Q93" s="150">
        <f t="shared" si="12"/>
        <v>28100</v>
      </c>
    </row>
    <row r="94" spans="2:17" ht="47.25" x14ac:dyDescent="0.25">
      <c r="B94" s="35"/>
      <c r="C94" s="54"/>
      <c r="D94" s="60">
        <v>7.3200000000000101</v>
      </c>
      <c r="E94" s="37" t="s">
        <v>238</v>
      </c>
      <c r="F94" s="19">
        <v>1</v>
      </c>
      <c r="G94" s="20" t="s">
        <v>523</v>
      </c>
      <c r="H94" s="144" t="s">
        <v>635</v>
      </c>
      <c r="I94" s="150"/>
      <c r="J94" s="150">
        <v>3600</v>
      </c>
      <c r="K94" s="150">
        <v>9900</v>
      </c>
      <c r="L94" s="150">
        <v>14600</v>
      </c>
      <c r="M94" s="150"/>
      <c r="N94" s="150"/>
      <c r="O94" s="150"/>
      <c r="P94" s="150"/>
      <c r="Q94" s="150">
        <f t="shared" si="12"/>
        <v>28100</v>
      </c>
    </row>
    <row r="95" spans="2:17" ht="80.25" customHeight="1" x14ac:dyDescent="0.25">
      <c r="B95" s="35"/>
      <c r="C95" s="54"/>
      <c r="D95" s="47">
        <v>7.3300000000000196</v>
      </c>
      <c r="E95" s="123" t="s">
        <v>636</v>
      </c>
      <c r="F95" s="19">
        <v>1</v>
      </c>
      <c r="G95" s="20" t="s">
        <v>637</v>
      </c>
      <c r="H95" s="147" t="s">
        <v>638</v>
      </c>
      <c r="I95" s="150"/>
      <c r="J95" s="150">
        <v>12800</v>
      </c>
      <c r="K95" s="150">
        <v>7700</v>
      </c>
      <c r="L95" s="150">
        <v>3100</v>
      </c>
      <c r="M95" s="150"/>
      <c r="N95" s="150"/>
      <c r="O95" s="150"/>
      <c r="P95" s="150"/>
      <c r="Q95" s="150">
        <f t="shared" si="12"/>
        <v>23600</v>
      </c>
    </row>
    <row r="96" spans="2:17" ht="63" x14ac:dyDescent="0.25">
      <c r="B96" s="35"/>
      <c r="C96" s="54"/>
      <c r="D96" s="60">
        <v>7.3400000000000203</v>
      </c>
      <c r="E96" s="37" t="s">
        <v>639</v>
      </c>
      <c r="F96" s="19">
        <v>1</v>
      </c>
      <c r="G96" s="20" t="s">
        <v>637</v>
      </c>
      <c r="H96" s="147" t="s">
        <v>640</v>
      </c>
      <c r="I96" s="150"/>
      <c r="J96" s="150">
        <v>12800</v>
      </c>
      <c r="K96" s="150">
        <v>3850</v>
      </c>
      <c r="L96" s="150">
        <v>5150</v>
      </c>
      <c r="M96" s="150"/>
      <c r="N96" s="150"/>
      <c r="O96" s="150"/>
      <c r="P96" s="150"/>
      <c r="Q96" s="150">
        <f t="shared" si="12"/>
        <v>21800</v>
      </c>
    </row>
    <row r="97" spans="2:17" ht="64.5" customHeight="1" x14ac:dyDescent="0.25">
      <c r="B97" s="35"/>
      <c r="C97" s="54"/>
      <c r="D97" s="47">
        <v>7.3500000000000201</v>
      </c>
      <c r="E97" s="123" t="s">
        <v>1966</v>
      </c>
      <c r="F97" s="20">
        <v>1</v>
      </c>
      <c r="G97" s="20" t="s">
        <v>277</v>
      </c>
      <c r="H97" s="144" t="s">
        <v>641</v>
      </c>
      <c r="I97" s="150"/>
      <c r="J97" s="150"/>
      <c r="K97" s="150">
        <v>3600</v>
      </c>
      <c r="L97" s="150">
        <v>6400</v>
      </c>
      <c r="M97" s="150"/>
      <c r="N97" s="150"/>
      <c r="O97" s="150"/>
      <c r="P97" s="150"/>
      <c r="Q97" s="150">
        <f t="shared" si="12"/>
        <v>10000</v>
      </c>
    </row>
    <row r="98" spans="2:17" ht="78.75" x14ac:dyDescent="0.25">
      <c r="B98" s="41"/>
      <c r="C98" s="54"/>
      <c r="D98" s="60">
        <v>7.3600000000000199</v>
      </c>
      <c r="E98" s="123" t="s">
        <v>642</v>
      </c>
      <c r="F98" s="20" t="s">
        <v>643</v>
      </c>
      <c r="G98" s="20" t="s">
        <v>277</v>
      </c>
      <c r="H98" s="144" t="s">
        <v>644</v>
      </c>
      <c r="I98" s="150"/>
      <c r="J98" s="150"/>
      <c r="K98" s="150">
        <v>17350</v>
      </c>
      <c r="L98" s="150">
        <v>32650</v>
      </c>
      <c r="M98" s="150"/>
      <c r="N98" s="150"/>
      <c r="O98" s="150"/>
      <c r="P98" s="150"/>
      <c r="Q98" s="150">
        <f t="shared" ref="Q98:Q130" si="13">SUM(I98:P98)</f>
        <v>50000</v>
      </c>
    </row>
    <row r="99" spans="2:17" ht="63" x14ac:dyDescent="0.25">
      <c r="B99" s="35"/>
      <c r="C99" s="76"/>
      <c r="D99" s="75">
        <v>7.3700000000000196</v>
      </c>
      <c r="E99" s="37" t="s">
        <v>645</v>
      </c>
      <c r="F99" s="124">
        <v>1</v>
      </c>
      <c r="G99" s="124" t="s">
        <v>277</v>
      </c>
      <c r="H99" s="634" t="s">
        <v>646</v>
      </c>
      <c r="I99" s="634"/>
      <c r="J99" s="635"/>
      <c r="K99" s="635">
        <v>15830</v>
      </c>
      <c r="L99" s="635">
        <v>27530</v>
      </c>
      <c r="M99" s="635"/>
      <c r="N99" s="635"/>
      <c r="O99" s="635"/>
      <c r="P99" s="635"/>
      <c r="Q99" s="635">
        <f>SUM(I99:P99)</f>
        <v>43360</v>
      </c>
    </row>
    <row r="100" spans="2:17" ht="31.5" x14ac:dyDescent="0.25">
      <c r="B100" s="35"/>
      <c r="C100" s="54"/>
      <c r="D100" s="60">
        <v>7.3800000000000203</v>
      </c>
      <c r="E100" s="123" t="s">
        <v>647</v>
      </c>
      <c r="F100" s="20">
        <v>1</v>
      </c>
      <c r="G100" s="20" t="s">
        <v>277</v>
      </c>
      <c r="H100" s="143" t="s">
        <v>648</v>
      </c>
      <c r="I100" s="150"/>
      <c r="J100" s="150">
        <v>7200</v>
      </c>
      <c r="K100" s="150">
        <v>13000</v>
      </c>
      <c r="L100" s="150">
        <v>5200</v>
      </c>
      <c r="M100" s="150"/>
      <c r="N100" s="150"/>
      <c r="O100" s="150"/>
      <c r="P100" s="150"/>
      <c r="Q100" s="150">
        <f>SUM(I100:P100)</f>
        <v>25400</v>
      </c>
    </row>
    <row r="101" spans="2:17" ht="31.5" x14ac:dyDescent="0.25">
      <c r="B101" s="35"/>
      <c r="C101" s="54"/>
      <c r="D101" s="47">
        <v>7.3900000000000201</v>
      </c>
      <c r="E101" s="123" t="s">
        <v>229</v>
      </c>
      <c r="F101" s="20">
        <v>1</v>
      </c>
      <c r="G101" s="20" t="s">
        <v>277</v>
      </c>
      <c r="H101" s="144" t="s">
        <v>641</v>
      </c>
      <c r="I101" s="150"/>
      <c r="J101" s="150">
        <v>3600</v>
      </c>
      <c r="K101" s="150">
        <v>3163</v>
      </c>
      <c r="L101" s="150">
        <v>18237</v>
      </c>
      <c r="M101" s="150"/>
      <c r="N101" s="150"/>
      <c r="O101" s="150"/>
      <c r="P101" s="150"/>
      <c r="Q101" s="150">
        <f t="shared" si="13"/>
        <v>25000</v>
      </c>
    </row>
    <row r="102" spans="2:17" ht="47.25" x14ac:dyDescent="0.25">
      <c r="B102" s="35"/>
      <c r="C102" s="54"/>
      <c r="D102" s="60">
        <v>7.4000000000000199</v>
      </c>
      <c r="E102" s="123" t="s">
        <v>649</v>
      </c>
      <c r="F102" s="20">
        <v>1</v>
      </c>
      <c r="G102" s="20" t="s">
        <v>255</v>
      </c>
      <c r="H102" s="174" t="s">
        <v>650</v>
      </c>
      <c r="I102" s="150"/>
      <c r="J102" s="150">
        <v>14400</v>
      </c>
      <c r="K102" s="150">
        <v>25000</v>
      </c>
      <c r="L102" s="150">
        <v>10600</v>
      </c>
      <c r="M102" s="150"/>
      <c r="N102" s="150"/>
      <c r="O102" s="150"/>
      <c r="P102" s="150"/>
      <c r="Q102" s="150">
        <f t="shared" si="13"/>
        <v>50000</v>
      </c>
    </row>
    <row r="103" spans="2:17" ht="47.25" x14ac:dyDescent="0.25">
      <c r="B103" s="35"/>
      <c r="C103" s="54"/>
      <c r="D103" s="47">
        <v>7.4100000000000197</v>
      </c>
      <c r="E103" s="123" t="s">
        <v>651</v>
      </c>
      <c r="F103" s="19">
        <v>1</v>
      </c>
      <c r="G103" s="20" t="s">
        <v>115</v>
      </c>
      <c r="H103" s="145" t="s">
        <v>652</v>
      </c>
      <c r="I103" s="150"/>
      <c r="J103" s="150"/>
      <c r="K103" s="150">
        <v>35000</v>
      </c>
      <c r="L103" s="150">
        <v>25000</v>
      </c>
      <c r="M103" s="150"/>
      <c r="N103" s="150"/>
      <c r="O103" s="150"/>
      <c r="P103" s="150"/>
      <c r="Q103" s="150">
        <f t="shared" si="13"/>
        <v>60000</v>
      </c>
    </row>
    <row r="104" spans="2:17" x14ac:dyDescent="0.25">
      <c r="B104" s="35"/>
      <c r="C104" s="627" t="s">
        <v>56</v>
      </c>
      <c r="D104" s="640" t="s">
        <v>95</v>
      </c>
      <c r="E104" s="629"/>
      <c r="F104" s="213"/>
      <c r="G104" s="630"/>
      <c r="H104" s="631"/>
      <c r="I104" s="86">
        <f>SUM(I105:I111)</f>
        <v>0</v>
      </c>
      <c r="J104" s="86">
        <f t="shared" ref="J104:Q104" si="14">SUM(J105:J111)</f>
        <v>273600</v>
      </c>
      <c r="K104" s="86">
        <f t="shared" si="14"/>
        <v>216360</v>
      </c>
      <c r="L104" s="86">
        <f t="shared" si="14"/>
        <v>97120</v>
      </c>
      <c r="M104" s="86">
        <f t="shared" si="14"/>
        <v>0</v>
      </c>
      <c r="N104" s="86">
        <f t="shared" si="14"/>
        <v>0</v>
      </c>
      <c r="O104" s="86">
        <f t="shared" si="14"/>
        <v>0</v>
      </c>
      <c r="P104" s="86">
        <f t="shared" si="14"/>
        <v>0</v>
      </c>
      <c r="Q104" s="86">
        <f t="shared" si="14"/>
        <v>587080</v>
      </c>
    </row>
    <row r="105" spans="2:17" ht="31.5" x14ac:dyDescent="0.25">
      <c r="B105" s="35"/>
      <c r="C105" s="54"/>
      <c r="D105" s="47">
        <v>8.1</v>
      </c>
      <c r="E105" s="123" t="s">
        <v>653</v>
      </c>
      <c r="F105" s="19">
        <v>1</v>
      </c>
      <c r="G105" s="20" t="s">
        <v>535</v>
      </c>
      <c r="H105" s="143" t="s">
        <v>654</v>
      </c>
      <c r="I105" s="150"/>
      <c r="J105" s="150"/>
      <c r="K105" s="150"/>
      <c r="L105" s="150">
        <v>5000</v>
      </c>
      <c r="M105" s="150"/>
      <c r="N105" s="150"/>
      <c r="O105" s="150"/>
      <c r="P105" s="150"/>
      <c r="Q105" s="150">
        <f t="shared" si="13"/>
        <v>5000</v>
      </c>
    </row>
    <row r="106" spans="2:17" ht="31.5" x14ac:dyDescent="0.25">
      <c r="B106" s="35"/>
      <c r="C106" s="54"/>
      <c r="D106" s="47">
        <v>8.1999999999999993</v>
      </c>
      <c r="E106" s="661" t="s">
        <v>270</v>
      </c>
      <c r="F106" s="20">
        <v>1</v>
      </c>
      <c r="G106" s="20" t="s">
        <v>529</v>
      </c>
      <c r="H106" s="144" t="s">
        <v>655</v>
      </c>
      <c r="I106" s="150"/>
      <c r="J106" s="150">
        <v>3600</v>
      </c>
      <c r="K106" s="150">
        <v>2120</v>
      </c>
      <c r="L106" s="150">
        <v>280</v>
      </c>
      <c r="M106" s="150"/>
      <c r="N106" s="150"/>
      <c r="O106" s="150"/>
      <c r="P106" s="150"/>
      <c r="Q106" s="150">
        <f t="shared" si="13"/>
        <v>6000</v>
      </c>
    </row>
    <row r="107" spans="2:17" ht="31.5" x14ac:dyDescent="0.25">
      <c r="B107" s="35"/>
      <c r="C107" s="54"/>
      <c r="D107" s="47">
        <v>8.3000000000000007</v>
      </c>
      <c r="E107" s="123" t="s">
        <v>94</v>
      </c>
      <c r="F107" s="19">
        <v>1</v>
      </c>
      <c r="G107" s="20" t="s">
        <v>523</v>
      </c>
      <c r="H107" s="144" t="s">
        <v>656</v>
      </c>
      <c r="I107" s="150"/>
      <c r="J107" s="150"/>
      <c r="K107" s="150">
        <v>30000</v>
      </c>
      <c r="L107" s="150">
        <v>10000</v>
      </c>
      <c r="M107" s="150"/>
      <c r="N107" s="150"/>
      <c r="O107" s="150"/>
      <c r="P107" s="150"/>
      <c r="Q107" s="150">
        <f t="shared" si="13"/>
        <v>40000</v>
      </c>
    </row>
    <row r="108" spans="2:17" ht="47.25" x14ac:dyDescent="0.25">
      <c r="B108" s="35"/>
      <c r="C108" s="54"/>
      <c r="D108" s="47">
        <v>8.4</v>
      </c>
      <c r="E108" s="123" t="s">
        <v>269</v>
      </c>
      <c r="F108" s="19">
        <v>1</v>
      </c>
      <c r="G108" s="20" t="s">
        <v>523</v>
      </c>
      <c r="H108" s="144" t="s">
        <v>657</v>
      </c>
      <c r="I108" s="150"/>
      <c r="J108" s="150"/>
      <c r="K108" s="150">
        <v>8000</v>
      </c>
      <c r="L108" s="150">
        <v>15000</v>
      </c>
      <c r="M108" s="150"/>
      <c r="N108" s="150"/>
      <c r="O108" s="150"/>
      <c r="P108" s="150"/>
      <c r="Q108" s="150">
        <f t="shared" si="13"/>
        <v>23000</v>
      </c>
    </row>
    <row r="109" spans="2:17" ht="31.5" x14ac:dyDescent="0.25">
      <c r="B109" s="41"/>
      <c r="C109" s="54"/>
      <c r="D109" s="47">
        <v>8.5</v>
      </c>
      <c r="E109" s="123" t="s">
        <v>658</v>
      </c>
      <c r="F109" s="19">
        <v>1</v>
      </c>
      <c r="G109" s="20" t="s">
        <v>546</v>
      </c>
      <c r="H109" s="144" t="s">
        <v>656</v>
      </c>
      <c r="I109" s="150"/>
      <c r="J109" s="150"/>
      <c r="K109" s="150">
        <v>3000</v>
      </c>
      <c r="L109" s="150">
        <v>2000</v>
      </c>
      <c r="M109" s="150"/>
      <c r="N109" s="150"/>
      <c r="O109" s="150"/>
      <c r="P109" s="150"/>
      <c r="Q109" s="150">
        <f t="shared" si="13"/>
        <v>5000</v>
      </c>
    </row>
    <row r="110" spans="2:17" ht="47.25" x14ac:dyDescent="0.25">
      <c r="B110" s="35"/>
      <c r="C110" s="76"/>
      <c r="D110" s="75">
        <v>8.6</v>
      </c>
      <c r="E110" s="37" t="s">
        <v>659</v>
      </c>
      <c r="F110" s="124">
        <v>1</v>
      </c>
      <c r="G110" s="124" t="s">
        <v>660</v>
      </c>
      <c r="H110" s="634" t="s">
        <v>486</v>
      </c>
      <c r="I110" s="635"/>
      <c r="J110" s="635">
        <v>270000</v>
      </c>
      <c r="K110" s="635">
        <v>78240</v>
      </c>
      <c r="L110" s="635">
        <v>16080</v>
      </c>
      <c r="M110" s="635"/>
      <c r="N110" s="635"/>
      <c r="O110" s="635"/>
      <c r="P110" s="635"/>
      <c r="Q110" s="635">
        <f t="shared" si="13"/>
        <v>364320</v>
      </c>
    </row>
    <row r="111" spans="2:17" ht="47.25" x14ac:dyDescent="0.25">
      <c r="B111" s="35"/>
      <c r="C111" s="54"/>
      <c r="D111" s="47">
        <v>8.6999999999999993</v>
      </c>
      <c r="E111" s="123" t="s">
        <v>661</v>
      </c>
      <c r="F111" s="20">
        <v>1</v>
      </c>
      <c r="G111" s="20" t="s">
        <v>660</v>
      </c>
      <c r="H111" s="143" t="s">
        <v>486</v>
      </c>
      <c r="I111" s="150"/>
      <c r="J111" s="150"/>
      <c r="K111" s="150">
        <v>95000</v>
      </c>
      <c r="L111" s="150">
        <v>48760</v>
      </c>
      <c r="M111" s="150"/>
      <c r="N111" s="150"/>
      <c r="O111" s="150"/>
      <c r="P111" s="150"/>
      <c r="Q111" s="150">
        <f t="shared" si="13"/>
        <v>143760</v>
      </c>
    </row>
    <row r="112" spans="2:17" x14ac:dyDescent="0.25">
      <c r="B112" s="35"/>
      <c r="C112" s="627" t="s">
        <v>58</v>
      </c>
      <c r="D112" s="640" t="s">
        <v>181</v>
      </c>
      <c r="E112" s="629"/>
      <c r="F112" s="213"/>
      <c r="G112" s="630"/>
      <c r="H112" s="631"/>
      <c r="I112" s="86">
        <f>SUM(I113:I117)</f>
        <v>0</v>
      </c>
      <c r="J112" s="86">
        <f t="shared" ref="J112:Q112" si="15">SUM(J113:J117)</f>
        <v>0</v>
      </c>
      <c r="K112" s="86">
        <f t="shared" si="15"/>
        <v>8000</v>
      </c>
      <c r="L112" s="86">
        <f t="shared" si="15"/>
        <v>65000</v>
      </c>
      <c r="M112" s="86">
        <f t="shared" si="15"/>
        <v>0</v>
      </c>
      <c r="N112" s="86">
        <f t="shared" si="15"/>
        <v>0</v>
      </c>
      <c r="O112" s="86">
        <f t="shared" si="15"/>
        <v>0</v>
      </c>
      <c r="P112" s="86">
        <f t="shared" si="15"/>
        <v>0</v>
      </c>
      <c r="Q112" s="86">
        <f t="shared" si="15"/>
        <v>73000</v>
      </c>
    </row>
    <row r="113" spans="2:21" ht="31.5" x14ac:dyDescent="0.25">
      <c r="B113" s="35"/>
      <c r="C113" s="54"/>
      <c r="D113" s="47">
        <v>9.1</v>
      </c>
      <c r="E113" s="123" t="s">
        <v>662</v>
      </c>
      <c r="F113" s="19" t="s">
        <v>46</v>
      </c>
      <c r="G113" s="20" t="s">
        <v>535</v>
      </c>
      <c r="H113" s="143" t="s">
        <v>663</v>
      </c>
      <c r="I113" s="150"/>
      <c r="J113" s="150"/>
      <c r="K113" s="150"/>
      <c r="L113" s="150">
        <v>10000</v>
      </c>
      <c r="M113" s="150"/>
      <c r="N113" s="150"/>
      <c r="O113" s="150"/>
      <c r="P113" s="150"/>
      <c r="Q113" s="150">
        <f t="shared" si="13"/>
        <v>10000</v>
      </c>
      <c r="U113" s="148"/>
    </row>
    <row r="114" spans="2:21" ht="47.25" x14ac:dyDescent="0.25">
      <c r="B114" s="35"/>
      <c r="C114" s="54"/>
      <c r="D114" s="47">
        <v>9.1999999999999993</v>
      </c>
      <c r="E114" s="123" t="s">
        <v>271</v>
      </c>
      <c r="F114" s="19" t="s">
        <v>49</v>
      </c>
      <c r="G114" s="20" t="s">
        <v>500</v>
      </c>
      <c r="H114" s="143" t="s">
        <v>664</v>
      </c>
      <c r="I114" s="150"/>
      <c r="J114" s="150"/>
      <c r="K114" s="150"/>
      <c r="L114" s="150">
        <v>18000</v>
      </c>
      <c r="M114" s="150"/>
      <c r="N114" s="150"/>
      <c r="O114" s="150"/>
      <c r="P114" s="150"/>
      <c r="Q114" s="150">
        <f t="shared" si="13"/>
        <v>18000</v>
      </c>
    </row>
    <row r="115" spans="2:21" ht="31.5" x14ac:dyDescent="0.25">
      <c r="B115" s="35"/>
      <c r="C115" s="54"/>
      <c r="D115" s="47">
        <v>9.3000000000000007</v>
      </c>
      <c r="E115" s="123" t="s">
        <v>665</v>
      </c>
      <c r="F115" s="19" t="s">
        <v>49</v>
      </c>
      <c r="G115" s="20" t="s">
        <v>541</v>
      </c>
      <c r="H115" s="144" t="s">
        <v>666</v>
      </c>
      <c r="I115" s="150"/>
      <c r="J115" s="150"/>
      <c r="K115" s="150"/>
      <c r="L115" s="150">
        <v>15000</v>
      </c>
      <c r="M115" s="150"/>
      <c r="N115" s="150"/>
      <c r="O115" s="150"/>
      <c r="P115" s="150"/>
      <c r="Q115" s="150">
        <f t="shared" si="13"/>
        <v>15000</v>
      </c>
    </row>
    <row r="116" spans="2:21" ht="31.5" x14ac:dyDescent="0.25">
      <c r="B116" s="35"/>
      <c r="C116" s="54"/>
      <c r="D116" s="47">
        <v>9.4</v>
      </c>
      <c r="E116" s="123" t="s">
        <v>239</v>
      </c>
      <c r="F116" s="19" t="s">
        <v>49</v>
      </c>
      <c r="G116" s="20" t="s">
        <v>523</v>
      </c>
      <c r="H116" s="144" t="s">
        <v>667</v>
      </c>
      <c r="I116" s="150"/>
      <c r="J116" s="150"/>
      <c r="K116" s="150"/>
      <c r="L116" s="150">
        <v>10000</v>
      </c>
      <c r="M116" s="150"/>
      <c r="N116" s="150"/>
      <c r="O116" s="150"/>
      <c r="P116" s="150"/>
      <c r="Q116" s="150">
        <f t="shared" si="13"/>
        <v>10000</v>
      </c>
    </row>
    <row r="117" spans="2:21" ht="31.5" x14ac:dyDescent="0.25">
      <c r="B117" s="35"/>
      <c r="C117" s="54"/>
      <c r="D117" s="47">
        <v>9.5</v>
      </c>
      <c r="E117" s="123" t="s">
        <v>668</v>
      </c>
      <c r="F117" s="19" t="s">
        <v>49</v>
      </c>
      <c r="G117" s="20" t="s">
        <v>115</v>
      </c>
      <c r="H117" s="143" t="s">
        <v>486</v>
      </c>
      <c r="I117" s="150"/>
      <c r="J117" s="150"/>
      <c r="K117" s="150">
        <v>8000</v>
      </c>
      <c r="L117" s="150">
        <v>12000</v>
      </c>
      <c r="M117" s="150"/>
      <c r="N117" s="150"/>
      <c r="O117" s="150"/>
      <c r="P117" s="150"/>
      <c r="Q117" s="150">
        <f t="shared" si="13"/>
        <v>20000</v>
      </c>
    </row>
    <row r="118" spans="2:21" x14ac:dyDescent="0.25">
      <c r="B118" s="35"/>
      <c r="C118" s="662" t="s">
        <v>2</v>
      </c>
      <c r="D118" s="663"/>
      <c r="E118" s="664"/>
      <c r="F118" s="108"/>
      <c r="G118" s="67"/>
      <c r="H118" s="665"/>
      <c r="I118" s="666">
        <f t="shared" ref="I118:Q118" si="16">SUM(I119+I125+I129)</f>
        <v>0</v>
      </c>
      <c r="J118" s="666">
        <f t="shared" si="16"/>
        <v>17800</v>
      </c>
      <c r="K118" s="666">
        <f t="shared" si="16"/>
        <v>77900</v>
      </c>
      <c r="L118" s="666">
        <f t="shared" si="16"/>
        <v>182780</v>
      </c>
      <c r="M118" s="666">
        <f t="shared" si="16"/>
        <v>0</v>
      </c>
      <c r="N118" s="666">
        <f t="shared" si="16"/>
        <v>0</v>
      </c>
      <c r="O118" s="666">
        <f t="shared" si="16"/>
        <v>204000</v>
      </c>
      <c r="P118" s="666">
        <f t="shared" si="16"/>
        <v>0</v>
      </c>
      <c r="Q118" s="666">
        <f t="shared" si="16"/>
        <v>482480</v>
      </c>
    </row>
    <row r="119" spans="2:21" x14ac:dyDescent="0.25">
      <c r="B119" s="35"/>
      <c r="C119" s="627" t="s">
        <v>59</v>
      </c>
      <c r="D119" s="640" t="s">
        <v>32</v>
      </c>
      <c r="E119" s="629"/>
      <c r="F119" s="213"/>
      <c r="G119" s="630"/>
      <c r="H119" s="631"/>
      <c r="I119" s="86">
        <f>SUM(I120:I124)</f>
        <v>0</v>
      </c>
      <c r="J119" s="86">
        <f t="shared" ref="J119:P119" si="17">SUM(J120:J124)</f>
        <v>16000</v>
      </c>
      <c r="K119" s="86">
        <f t="shared" si="17"/>
        <v>46240</v>
      </c>
      <c r="L119" s="86">
        <f t="shared" si="17"/>
        <v>66240</v>
      </c>
      <c r="M119" s="86">
        <f t="shared" si="17"/>
        <v>0</v>
      </c>
      <c r="N119" s="86">
        <f t="shared" si="17"/>
        <v>0</v>
      </c>
      <c r="O119" s="86">
        <f t="shared" si="17"/>
        <v>0</v>
      </c>
      <c r="P119" s="86">
        <f t="shared" si="17"/>
        <v>0</v>
      </c>
      <c r="Q119" s="86">
        <f>SUM(Q120:Q124)</f>
        <v>128480</v>
      </c>
    </row>
    <row r="120" spans="2:21" ht="47.25" x14ac:dyDescent="0.25">
      <c r="B120" s="35"/>
      <c r="C120" s="54"/>
      <c r="D120" s="47">
        <v>10.1</v>
      </c>
      <c r="E120" s="57" t="s">
        <v>669</v>
      </c>
      <c r="F120" s="667" t="s">
        <v>47</v>
      </c>
      <c r="G120" s="20" t="s">
        <v>541</v>
      </c>
      <c r="H120" s="143" t="s">
        <v>670</v>
      </c>
      <c r="I120" s="647"/>
      <c r="J120" s="647"/>
      <c r="K120" s="150">
        <v>6240</v>
      </c>
      <c r="L120" s="150">
        <v>8760</v>
      </c>
      <c r="M120" s="647"/>
      <c r="N120" s="647"/>
      <c r="O120" s="647"/>
      <c r="P120" s="647"/>
      <c r="Q120" s="150">
        <f t="shared" si="13"/>
        <v>15000</v>
      </c>
    </row>
    <row r="121" spans="2:21" ht="47.25" x14ac:dyDescent="0.25">
      <c r="B121" s="41"/>
      <c r="C121" s="54"/>
      <c r="D121" s="47">
        <v>10.199999999999999</v>
      </c>
      <c r="E121" s="57" t="s">
        <v>241</v>
      </c>
      <c r="F121" s="667" t="s">
        <v>47</v>
      </c>
      <c r="G121" s="20" t="s">
        <v>523</v>
      </c>
      <c r="H121" s="144" t="s">
        <v>671</v>
      </c>
      <c r="I121" s="150"/>
      <c r="J121" s="150"/>
      <c r="K121" s="150">
        <v>15380</v>
      </c>
      <c r="L121" s="150">
        <v>20000</v>
      </c>
      <c r="M121" s="150"/>
      <c r="N121" s="150"/>
      <c r="O121" s="150"/>
      <c r="P121" s="150"/>
      <c r="Q121" s="150">
        <f t="shared" si="13"/>
        <v>35380</v>
      </c>
    </row>
    <row r="122" spans="2:21" ht="63" x14ac:dyDescent="0.25">
      <c r="B122" s="35"/>
      <c r="C122" s="76"/>
      <c r="D122" s="75">
        <v>10.3</v>
      </c>
      <c r="E122" s="37" t="s">
        <v>32</v>
      </c>
      <c r="F122" s="668" t="s">
        <v>47</v>
      </c>
      <c r="G122" s="124" t="s">
        <v>637</v>
      </c>
      <c r="H122" s="227" t="s">
        <v>672</v>
      </c>
      <c r="I122" s="635"/>
      <c r="J122" s="635"/>
      <c r="K122" s="635">
        <v>10800</v>
      </c>
      <c r="L122" s="635">
        <v>20900</v>
      </c>
      <c r="M122" s="635"/>
      <c r="N122" s="635"/>
      <c r="O122" s="635"/>
      <c r="P122" s="635"/>
      <c r="Q122" s="635">
        <f>SUM(J122:P122)</f>
        <v>31700</v>
      </c>
    </row>
    <row r="123" spans="2:21" ht="63" x14ac:dyDescent="0.25">
      <c r="B123" s="35"/>
      <c r="C123" s="54"/>
      <c r="D123" s="47">
        <v>10.4</v>
      </c>
      <c r="E123" s="57" t="s">
        <v>1967</v>
      </c>
      <c r="F123" s="667" t="s">
        <v>47</v>
      </c>
      <c r="G123" s="20" t="s">
        <v>546</v>
      </c>
      <c r="H123" s="144" t="s">
        <v>674</v>
      </c>
      <c r="I123" s="150"/>
      <c r="J123" s="150">
        <v>9600</v>
      </c>
      <c r="K123" s="150">
        <v>8820</v>
      </c>
      <c r="L123" s="150">
        <v>6580</v>
      </c>
      <c r="M123" s="150"/>
      <c r="N123" s="150"/>
      <c r="O123" s="150"/>
      <c r="P123" s="150"/>
      <c r="Q123" s="150">
        <f t="shared" si="13"/>
        <v>25000</v>
      </c>
    </row>
    <row r="124" spans="2:21" ht="47.25" x14ac:dyDescent="0.25">
      <c r="B124" s="35"/>
      <c r="C124" s="54"/>
      <c r="D124" s="47">
        <v>10.5</v>
      </c>
      <c r="E124" s="57" t="s">
        <v>675</v>
      </c>
      <c r="F124" s="667" t="s">
        <v>47</v>
      </c>
      <c r="G124" s="20" t="s">
        <v>511</v>
      </c>
      <c r="H124" s="144" t="s">
        <v>676</v>
      </c>
      <c r="I124" s="150"/>
      <c r="J124" s="150">
        <v>6400</v>
      </c>
      <c r="K124" s="150">
        <v>5000</v>
      </c>
      <c r="L124" s="150">
        <v>10000</v>
      </c>
      <c r="M124" s="150"/>
      <c r="N124" s="150"/>
      <c r="O124" s="150"/>
      <c r="P124" s="150"/>
      <c r="Q124" s="150">
        <f t="shared" si="13"/>
        <v>21400</v>
      </c>
    </row>
    <row r="125" spans="2:21" x14ac:dyDescent="0.25">
      <c r="B125" s="35"/>
      <c r="C125" s="627" t="s">
        <v>60</v>
      </c>
      <c r="D125" s="628" t="s">
        <v>16</v>
      </c>
      <c r="E125" s="629"/>
      <c r="F125" s="213"/>
      <c r="G125" s="630"/>
      <c r="H125" s="631"/>
      <c r="I125" s="86">
        <f>SUM(I126:I128)</f>
        <v>0</v>
      </c>
      <c r="J125" s="86">
        <f t="shared" ref="J125:Q125" si="18">SUM(J126:J128)</f>
        <v>1800</v>
      </c>
      <c r="K125" s="86">
        <f t="shared" si="18"/>
        <v>31660</v>
      </c>
      <c r="L125" s="86">
        <f t="shared" si="18"/>
        <v>116540</v>
      </c>
      <c r="M125" s="86">
        <f t="shared" si="18"/>
        <v>0</v>
      </c>
      <c r="N125" s="86">
        <f t="shared" si="18"/>
        <v>0</v>
      </c>
      <c r="O125" s="86">
        <f t="shared" si="18"/>
        <v>0</v>
      </c>
      <c r="P125" s="86">
        <f t="shared" si="18"/>
        <v>0</v>
      </c>
      <c r="Q125" s="86">
        <f t="shared" si="18"/>
        <v>150000</v>
      </c>
    </row>
    <row r="126" spans="2:21" ht="47.25" x14ac:dyDescent="0.25">
      <c r="B126" s="35"/>
      <c r="C126" s="54"/>
      <c r="D126" s="47">
        <v>11.1</v>
      </c>
      <c r="E126" s="57" t="s">
        <v>677</v>
      </c>
      <c r="F126" s="19">
        <v>2</v>
      </c>
      <c r="G126" s="21" t="s">
        <v>678</v>
      </c>
      <c r="H126" s="143" t="s">
        <v>679</v>
      </c>
      <c r="I126" s="150"/>
      <c r="J126" s="150">
        <v>1800</v>
      </c>
      <c r="K126" s="150">
        <v>7660</v>
      </c>
      <c r="L126" s="150">
        <v>40540</v>
      </c>
      <c r="M126" s="150"/>
      <c r="N126" s="150"/>
      <c r="O126" s="150"/>
      <c r="P126" s="150"/>
      <c r="Q126" s="150">
        <f t="shared" si="13"/>
        <v>50000</v>
      </c>
    </row>
    <row r="127" spans="2:21" ht="31.5" x14ac:dyDescent="0.25">
      <c r="B127" s="35"/>
      <c r="C127" s="54"/>
      <c r="D127" s="47">
        <v>11.2</v>
      </c>
      <c r="E127" s="123" t="s">
        <v>230</v>
      </c>
      <c r="F127" s="20" t="s">
        <v>680</v>
      </c>
      <c r="G127" s="20" t="s">
        <v>277</v>
      </c>
      <c r="H127" s="143" t="s">
        <v>486</v>
      </c>
      <c r="I127" s="150"/>
      <c r="J127" s="150"/>
      <c r="K127" s="150"/>
      <c r="L127" s="150">
        <v>40000</v>
      </c>
      <c r="M127" s="150"/>
      <c r="N127" s="150"/>
      <c r="O127" s="150"/>
      <c r="P127" s="150"/>
      <c r="Q127" s="150">
        <f>SUM(I127:P127)</f>
        <v>40000</v>
      </c>
    </row>
    <row r="128" spans="2:21" ht="31.5" x14ac:dyDescent="0.25">
      <c r="B128" s="35"/>
      <c r="C128" s="76"/>
      <c r="D128" s="75">
        <v>11.3</v>
      </c>
      <c r="E128" s="163" t="s">
        <v>114</v>
      </c>
      <c r="F128" s="669" t="s">
        <v>117</v>
      </c>
      <c r="G128" s="21" t="s">
        <v>678</v>
      </c>
      <c r="H128" s="143" t="s">
        <v>486</v>
      </c>
      <c r="I128" s="150"/>
      <c r="J128" s="150"/>
      <c r="K128" s="150">
        <v>24000</v>
      </c>
      <c r="L128" s="150">
        <v>36000</v>
      </c>
      <c r="M128" s="150"/>
      <c r="N128" s="150"/>
      <c r="O128" s="150"/>
      <c r="P128" s="150"/>
      <c r="Q128" s="150">
        <f t="shared" si="13"/>
        <v>60000</v>
      </c>
    </row>
    <row r="129" spans="2:17" x14ac:dyDescent="0.25">
      <c r="B129" s="35"/>
      <c r="C129" s="627" t="s">
        <v>61</v>
      </c>
      <c r="D129" s="628" t="s">
        <v>19</v>
      </c>
      <c r="E129" s="629"/>
      <c r="F129" s="213"/>
      <c r="G129" s="630"/>
      <c r="H129" s="631"/>
      <c r="I129" s="86">
        <f t="shared" ref="I129" si="19">SUM(I130:I130)</f>
        <v>0</v>
      </c>
      <c r="J129" s="86">
        <f>SUM(J130:J130)</f>
        <v>0</v>
      </c>
      <c r="K129" s="86">
        <f t="shared" ref="K129:Q129" si="20">SUM(K130:K130)</f>
        <v>0</v>
      </c>
      <c r="L129" s="86">
        <f t="shared" si="20"/>
        <v>0</v>
      </c>
      <c r="M129" s="86">
        <f t="shared" si="20"/>
        <v>0</v>
      </c>
      <c r="N129" s="86">
        <f t="shared" si="20"/>
        <v>0</v>
      </c>
      <c r="O129" s="86">
        <f t="shared" si="20"/>
        <v>204000</v>
      </c>
      <c r="P129" s="86">
        <f t="shared" si="20"/>
        <v>0</v>
      </c>
      <c r="Q129" s="86">
        <f t="shared" si="20"/>
        <v>204000</v>
      </c>
    </row>
    <row r="130" spans="2:17" ht="31.5" x14ac:dyDescent="0.25">
      <c r="B130" s="35"/>
      <c r="C130" s="36"/>
      <c r="D130" s="47">
        <v>12.1</v>
      </c>
      <c r="E130" s="123" t="s">
        <v>681</v>
      </c>
      <c r="F130" s="19">
        <v>2</v>
      </c>
      <c r="G130" s="21" t="s">
        <v>678</v>
      </c>
      <c r="H130" s="143" t="s">
        <v>486</v>
      </c>
      <c r="I130" s="647"/>
      <c r="J130" s="647"/>
      <c r="K130" s="647"/>
      <c r="L130" s="647"/>
      <c r="M130" s="647"/>
      <c r="N130" s="647"/>
      <c r="O130" s="150">
        <v>204000</v>
      </c>
      <c r="P130" s="647"/>
      <c r="Q130" s="150">
        <f t="shared" si="13"/>
        <v>204000</v>
      </c>
    </row>
    <row r="131" spans="2:17" x14ac:dyDescent="0.25">
      <c r="B131" s="35"/>
      <c r="C131" s="101" t="s">
        <v>87</v>
      </c>
      <c r="D131" s="74"/>
      <c r="E131" s="72"/>
      <c r="F131" s="32"/>
      <c r="G131" s="33"/>
      <c r="H131" s="73"/>
      <c r="I131" s="181">
        <f t="shared" ref="I131:P131" si="21">SUM(I132+I139)</f>
        <v>0</v>
      </c>
      <c r="J131" s="181">
        <f>SUM(J132+J139)</f>
        <v>8400</v>
      </c>
      <c r="K131" s="181">
        <f t="shared" si="21"/>
        <v>30340</v>
      </c>
      <c r="L131" s="181">
        <f>SUM(L132+L139)</f>
        <v>163260</v>
      </c>
      <c r="M131" s="181">
        <f t="shared" si="21"/>
        <v>0</v>
      </c>
      <c r="N131" s="181">
        <f t="shared" si="21"/>
        <v>0</v>
      </c>
      <c r="O131" s="181">
        <f t="shared" si="21"/>
        <v>0</v>
      </c>
      <c r="P131" s="181">
        <f t="shared" si="21"/>
        <v>0</v>
      </c>
      <c r="Q131" s="181">
        <f>SUM(I131:P131)</f>
        <v>202000</v>
      </c>
    </row>
    <row r="132" spans="2:17" x14ac:dyDescent="0.25">
      <c r="B132" s="35"/>
      <c r="C132" s="627" t="s">
        <v>62</v>
      </c>
      <c r="D132" s="640" t="s">
        <v>90</v>
      </c>
      <c r="E132" s="629"/>
      <c r="F132" s="213"/>
      <c r="G132" s="630"/>
      <c r="H132" s="631"/>
      <c r="I132" s="86">
        <f>SUM(I133:I138)</f>
        <v>0</v>
      </c>
      <c r="J132" s="86">
        <f t="shared" ref="J132:Q132" si="22">SUM(J133:J138)</f>
        <v>0</v>
      </c>
      <c r="K132" s="86">
        <f t="shared" si="22"/>
        <v>18740</v>
      </c>
      <c r="L132" s="86">
        <f t="shared" si="22"/>
        <v>83260</v>
      </c>
      <c r="M132" s="86">
        <f t="shared" si="22"/>
        <v>0</v>
      </c>
      <c r="N132" s="86">
        <f t="shared" si="22"/>
        <v>0</v>
      </c>
      <c r="O132" s="86">
        <f t="shared" si="22"/>
        <v>0</v>
      </c>
      <c r="P132" s="86">
        <f t="shared" si="22"/>
        <v>0</v>
      </c>
      <c r="Q132" s="86">
        <f t="shared" si="22"/>
        <v>102000</v>
      </c>
    </row>
    <row r="133" spans="2:17" ht="49.5" customHeight="1" x14ac:dyDescent="0.25">
      <c r="B133" s="41"/>
      <c r="C133" s="76"/>
      <c r="D133" s="47">
        <v>13.1</v>
      </c>
      <c r="E133" s="649" t="s">
        <v>272</v>
      </c>
      <c r="F133" s="632">
        <v>1</v>
      </c>
      <c r="G133" s="20" t="s">
        <v>497</v>
      </c>
      <c r="H133" s="144" t="s">
        <v>666</v>
      </c>
      <c r="I133" s="150"/>
      <c r="J133" s="150"/>
      <c r="K133" s="150"/>
      <c r="L133" s="150">
        <v>5000</v>
      </c>
      <c r="M133" s="150"/>
      <c r="N133" s="150"/>
      <c r="O133" s="150"/>
      <c r="P133" s="150"/>
      <c r="Q133" s="150">
        <f t="shared" ref="Q133:Q156" si="23">SUM(I133:P133)</f>
        <v>5000</v>
      </c>
    </row>
    <row r="134" spans="2:17" ht="31.5" x14ac:dyDescent="0.25">
      <c r="B134" s="35"/>
      <c r="C134" s="76"/>
      <c r="D134" s="75">
        <v>13.2</v>
      </c>
      <c r="E134" s="37" t="s">
        <v>273</v>
      </c>
      <c r="F134" s="88">
        <v>3</v>
      </c>
      <c r="G134" s="124" t="s">
        <v>515</v>
      </c>
      <c r="H134" s="670" t="s">
        <v>537</v>
      </c>
      <c r="I134" s="635"/>
      <c r="J134" s="635"/>
      <c r="K134" s="635">
        <v>2500</v>
      </c>
      <c r="L134" s="635">
        <v>2500</v>
      </c>
      <c r="M134" s="635"/>
      <c r="N134" s="635"/>
      <c r="O134" s="635"/>
      <c r="P134" s="635"/>
      <c r="Q134" s="635">
        <f t="shared" si="23"/>
        <v>5000</v>
      </c>
    </row>
    <row r="135" spans="2:17" ht="31.5" x14ac:dyDescent="0.25">
      <c r="B135" s="35"/>
      <c r="C135" s="76"/>
      <c r="D135" s="47">
        <v>13.3</v>
      </c>
      <c r="E135" s="57" t="s">
        <v>682</v>
      </c>
      <c r="F135" s="19" t="s">
        <v>49</v>
      </c>
      <c r="G135" s="20" t="s">
        <v>506</v>
      </c>
      <c r="H135" s="144" t="s">
        <v>607</v>
      </c>
      <c r="I135" s="150"/>
      <c r="J135" s="150"/>
      <c r="K135" s="150"/>
      <c r="L135" s="150">
        <v>10000</v>
      </c>
      <c r="M135" s="150"/>
      <c r="N135" s="150"/>
      <c r="O135" s="150"/>
      <c r="P135" s="150"/>
      <c r="Q135" s="150">
        <f t="shared" si="23"/>
        <v>10000</v>
      </c>
    </row>
    <row r="136" spans="2:17" ht="31.5" x14ac:dyDescent="0.25">
      <c r="B136" s="35"/>
      <c r="C136" s="76"/>
      <c r="D136" s="47">
        <v>13.4</v>
      </c>
      <c r="E136" s="57" t="s">
        <v>683</v>
      </c>
      <c r="F136" s="20">
        <v>3</v>
      </c>
      <c r="G136" s="20" t="s">
        <v>529</v>
      </c>
      <c r="H136" s="144" t="s">
        <v>684</v>
      </c>
      <c r="I136" s="150"/>
      <c r="J136" s="150"/>
      <c r="K136" s="150"/>
      <c r="L136" s="150">
        <v>10000</v>
      </c>
      <c r="M136" s="150"/>
      <c r="N136" s="150"/>
      <c r="O136" s="150"/>
      <c r="P136" s="150"/>
      <c r="Q136" s="150">
        <f t="shared" si="23"/>
        <v>10000</v>
      </c>
    </row>
    <row r="137" spans="2:17" ht="31.5" x14ac:dyDescent="0.25">
      <c r="B137" s="35"/>
      <c r="C137" s="76"/>
      <c r="D137" s="47">
        <v>13.5</v>
      </c>
      <c r="E137" s="57" t="s">
        <v>242</v>
      </c>
      <c r="F137" s="19" t="s">
        <v>49</v>
      </c>
      <c r="G137" s="20" t="s">
        <v>523</v>
      </c>
      <c r="H137" s="144" t="s">
        <v>685</v>
      </c>
      <c r="I137" s="150"/>
      <c r="J137" s="150"/>
      <c r="K137" s="150">
        <v>12000</v>
      </c>
      <c r="L137" s="150">
        <v>20000</v>
      </c>
      <c r="M137" s="150"/>
      <c r="N137" s="150"/>
      <c r="O137" s="150"/>
      <c r="P137" s="150"/>
      <c r="Q137" s="150">
        <f t="shared" si="23"/>
        <v>32000</v>
      </c>
    </row>
    <row r="138" spans="2:17" ht="31.5" x14ac:dyDescent="0.25">
      <c r="B138" s="35"/>
      <c r="C138" s="76"/>
      <c r="D138" s="47">
        <v>13.6</v>
      </c>
      <c r="E138" s="57" t="s">
        <v>686</v>
      </c>
      <c r="F138" s="19">
        <v>3</v>
      </c>
      <c r="G138" s="21" t="s">
        <v>678</v>
      </c>
      <c r="H138" s="144" t="s">
        <v>687</v>
      </c>
      <c r="I138" s="150"/>
      <c r="J138" s="150"/>
      <c r="K138" s="150">
        <v>4240</v>
      </c>
      <c r="L138" s="150">
        <v>35760</v>
      </c>
      <c r="M138" s="150"/>
      <c r="N138" s="150"/>
      <c r="O138" s="150"/>
      <c r="P138" s="150"/>
      <c r="Q138" s="150">
        <f t="shared" si="23"/>
        <v>40000</v>
      </c>
    </row>
    <row r="139" spans="2:17" x14ac:dyDescent="0.25">
      <c r="B139" s="35"/>
      <c r="C139" s="627" t="s">
        <v>63</v>
      </c>
      <c r="D139" s="640" t="s">
        <v>184</v>
      </c>
      <c r="E139" s="629"/>
      <c r="F139" s="213"/>
      <c r="G139" s="630"/>
      <c r="H139" s="631"/>
      <c r="I139" s="86">
        <f>SUM(I140:I142)</f>
        <v>0</v>
      </c>
      <c r="J139" s="86">
        <f t="shared" ref="J139:Q139" si="24">SUM(J140:J142)</f>
        <v>8400</v>
      </c>
      <c r="K139" s="86">
        <f t="shared" si="24"/>
        <v>11600</v>
      </c>
      <c r="L139" s="86">
        <f t="shared" si="24"/>
        <v>80000</v>
      </c>
      <c r="M139" s="86">
        <f t="shared" si="24"/>
        <v>0</v>
      </c>
      <c r="N139" s="86">
        <f t="shared" si="24"/>
        <v>0</v>
      </c>
      <c r="O139" s="86">
        <f t="shared" si="24"/>
        <v>0</v>
      </c>
      <c r="P139" s="86">
        <f t="shared" si="24"/>
        <v>0</v>
      </c>
      <c r="Q139" s="86">
        <f t="shared" si="24"/>
        <v>100000</v>
      </c>
    </row>
    <row r="140" spans="2:17" ht="31.5" x14ac:dyDescent="0.25">
      <c r="B140" s="35"/>
      <c r="C140" s="54"/>
      <c r="D140" s="47">
        <v>14.1</v>
      </c>
      <c r="E140" s="123" t="s">
        <v>688</v>
      </c>
      <c r="F140" s="20">
        <v>3</v>
      </c>
      <c r="G140" s="21" t="s">
        <v>503</v>
      </c>
      <c r="H140" s="143" t="s">
        <v>486</v>
      </c>
      <c r="I140" s="150"/>
      <c r="J140" s="150">
        <v>8400</v>
      </c>
      <c r="K140" s="150">
        <v>11600</v>
      </c>
      <c r="L140" s="150">
        <v>10000</v>
      </c>
      <c r="M140" s="150"/>
      <c r="N140" s="150"/>
      <c r="O140" s="150"/>
      <c r="P140" s="150"/>
      <c r="Q140" s="150">
        <f t="shared" si="23"/>
        <v>30000</v>
      </c>
    </row>
    <row r="141" spans="2:17" ht="31.5" x14ac:dyDescent="0.25">
      <c r="B141" s="35"/>
      <c r="C141" s="54"/>
      <c r="D141" s="47">
        <v>14.2</v>
      </c>
      <c r="E141" s="123" t="s">
        <v>689</v>
      </c>
      <c r="F141" s="19">
        <v>3</v>
      </c>
      <c r="G141" s="20" t="s">
        <v>541</v>
      </c>
      <c r="H141" s="143" t="s">
        <v>690</v>
      </c>
      <c r="I141" s="647"/>
      <c r="J141" s="647"/>
      <c r="K141" s="647"/>
      <c r="L141" s="150">
        <v>10000</v>
      </c>
      <c r="M141" s="647"/>
      <c r="N141" s="647"/>
      <c r="O141" s="647"/>
      <c r="P141" s="647"/>
      <c r="Q141" s="150">
        <f t="shared" si="23"/>
        <v>10000</v>
      </c>
    </row>
    <row r="142" spans="2:17" ht="31.5" x14ac:dyDescent="0.25">
      <c r="B142" s="35"/>
      <c r="C142" s="54"/>
      <c r="D142" s="47">
        <v>14.3</v>
      </c>
      <c r="E142" s="123" t="s">
        <v>691</v>
      </c>
      <c r="F142" s="19">
        <v>3</v>
      </c>
      <c r="G142" s="21" t="s">
        <v>678</v>
      </c>
      <c r="H142" s="143" t="s">
        <v>486</v>
      </c>
      <c r="I142" s="150"/>
      <c r="J142" s="150"/>
      <c r="K142" s="150"/>
      <c r="L142" s="150">
        <v>60000</v>
      </c>
      <c r="M142" s="150"/>
      <c r="N142" s="150"/>
      <c r="O142" s="150"/>
      <c r="P142" s="150"/>
      <c r="Q142" s="150">
        <f t="shared" si="23"/>
        <v>60000</v>
      </c>
    </row>
    <row r="143" spans="2:17" x14ac:dyDescent="0.25">
      <c r="B143" s="35"/>
      <c r="C143" s="152" t="s">
        <v>86</v>
      </c>
      <c r="D143" s="125"/>
      <c r="E143" s="72"/>
      <c r="F143" s="32"/>
      <c r="G143" s="33"/>
      <c r="H143" s="73"/>
      <c r="I143" s="181">
        <f>SUM(I144)</f>
        <v>0</v>
      </c>
      <c r="J143" s="181">
        <f>SUM(J144+J154)</f>
        <v>0</v>
      </c>
      <c r="K143" s="181">
        <f t="shared" ref="K143:P143" si="25">SUM(K144)</f>
        <v>30000</v>
      </c>
      <c r="L143" s="181">
        <f>SUM(L144)</f>
        <v>114000</v>
      </c>
      <c r="M143" s="181">
        <f t="shared" si="25"/>
        <v>0</v>
      </c>
      <c r="N143" s="181">
        <f t="shared" si="25"/>
        <v>0</v>
      </c>
      <c r="O143" s="181">
        <f t="shared" si="25"/>
        <v>0</v>
      </c>
      <c r="P143" s="181">
        <f t="shared" si="25"/>
        <v>0</v>
      </c>
      <c r="Q143" s="181">
        <f>SUM(I143:P143)</f>
        <v>144000</v>
      </c>
    </row>
    <row r="144" spans="2:17" x14ac:dyDescent="0.25">
      <c r="B144" s="35"/>
      <c r="C144" s="627" t="s">
        <v>64</v>
      </c>
      <c r="D144" s="640" t="s">
        <v>185</v>
      </c>
      <c r="E144" s="629"/>
      <c r="F144" s="213"/>
      <c r="G144" s="630"/>
      <c r="H144" s="631"/>
      <c r="I144" s="86">
        <f>SUM(I145:I156)</f>
        <v>0</v>
      </c>
      <c r="J144" s="86">
        <f t="shared" ref="J144:Q144" si="26">SUM(J145:J156)</f>
        <v>0</v>
      </c>
      <c r="K144" s="86">
        <f t="shared" si="26"/>
        <v>30000</v>
      </c>
      <c r="L144" s="86">
        <f t="shared" si="26"/>
        <v>114000</v>
      </c>
      <c r="M144" s="86">
        <f t="shared" si="26"/>
        <v>0</v>
      </c>
      <c r="N144" s="86">
        <f t="shared" si="26"/>
        <v>0</v>
      </c>
      <c r="O144" s="86">
        <f t="shared" si="26"/>
        <v>0</v>
      </c>
      <c r="P144" s="86">
        <f t="shared" si="26"/>
        <v>0</v>
      </c>
      <c r="Q144" s="86">
        <f t="shared" si="26"/>
        <v>144000</v>
      </c>
    </row>
    <row r="145" spans="2:17" ht="31.5" x14ac:dyDescent="0.25">
      <c r="B145" s="35"/>
      <c r="C145" s="54"/>
      <c r="D145" s="47">
        <v>15.1</v>
      </c>
      <c r="E145" s="123" t="s">
        <v>692</v>
      </c>
      <c r="F145" s="19" t="s">
        <v>45</v>
      </c>
      <c r="G145" s="20" t="s">
        <v>535</v>
      </c>
      <c r="H145" s="143" t="s">
        <v>335</v>
      </c>
      <c r="I145" s="150"/>
      <c r="J145" s="150"/>
      <c r="K145" s="150">
        <v>15000</v>
      </c>
      <c r="L145" s="150"/>
      <c r="M145" s="150"/>
      <c r="N145" s="150"/>
      <c r="O145" s="150"/>
      <c r="P145" s="150"/>
      <c r="Q145" s="150">
        <f t="shared" si="23"/>
        <v>15000</v>
      </c>
    </row>
    <row r="146" spans="2:17" ht="47.25" x14ac:dyDescent="0.25">
      <c r="B146" s="35"/>
      <c r="C146" s="76"/>
      <c r="D146" s="47">
        <v>15.2</v>
      </c>
      <c r="E146" s="123" t="s">
        <v>693</v>
      </c>
      <c r="F146" s="19">
        <v>5</v>
      </c>
      <c r="G146" s="20" t="s">
        <v>535</v>
      </c>
      <c r="H146" s="143" t="s">
        <v>486</v>
      </c>
      <c r="I146" s="150"/>
      <c r="J146" s="150"/>
      <c r="K146" s="150"/>
      <c r="L146" s="150">
        <v>10000</v>
      </c>
      <c r="M146" s="150"/>
      <c r="N146" s="150"/>
      <c r="O146" s="150"/>
      <c r="P146" s="150"/>
      <c r="Q146" s="150">
        <f t="shared" si="23"/>
        <v>10000</v>
      </c>
    </row>
    <row r="147" spans="2:17" ht="31.5" x14ac:dyDescent="0.25">
      <c r="B147" s="35"/>
      <c r="C147" s="76"/>
      <c r="D147" s="47">
        <v>15.3</v>
      </c>
      <c r="E147" s="123" t="s">
        <v>694</v>
      </c>
      <c r="F147" s="19">
        <v>5</v>
      </c>
      <c r="G147" s="20" t="s">
        <v>515</v>
      </c>
      <c r="H147" s="143" t="s">
        <v>486</v>
      </c>
      <c r="I147" s="150"/>
      <c r="J147" s="150"/>
      <c r="K147" s="150"/>
      <c r="L147" s="150">
        <v>10000</v>
      </c>
      <c r="M147" s="150"/>
      <c r="N147" s="150"/>
      <c r="O147" s="150"/>
      <c r="P147" s="150"/>
      <c r="Q147" s="150">
        <f t="shared" si="23"/>
        <v>10000</v>
      </c>
    </row>
    <row r="148" spans="2:17" ht="31.5" x14ac:dyDescent="0.25">
      <c r="B148" s="41"/>
      <c r="C148" s="76"/>
      <c r="D148" s="47">
        <v>15.4</v>
      </c>
      <c r="E148" s="123" t="s">
        <v>695</v>
      </c>
      <c r="F148" s="19">
        <v>5</v>
      </c>
      <c r="G148" s="20" t="s">
        <v>506</v>
      </c>
      <c r="H148" s="143" t="s">
        <v>696</v>
      </c>
      <c r="I148" s="150"/>
      <c r="J148" s="150"/>
      <c r="K148" s="150"/>
      <c r="L148" s="150">
        <v>5000</v>
      </c>
      <c r="M148" s="150"/>
      <c r="N148" s="150"/>
      <c r="O148" s="150"/>
      <c r="P148" s="150"/>
      <c r="Q148" s="150">
        <f t="shared" si="23"/>
        <v>5000</v>
      </c>
    </row>
    <row r="149" spans="2:17" ht="31.5" x14ac:dyDescent="0.25">
      <c r="B149" s="35"/>
      <c r="C149" s="76"/>
      <c r="D149" s="75">
        <v>15.5</v>
      </c>
      <c r="E149" s="37" t="s">
        <v>697</v>
      </c>
      <c r="F149" s="88">
        <v>5</v>
      </c>
      <c r="G149" s="124" t="s">
        <v>506</v>
      </c>
      <c r="H149" s="634" t="s">
        <v>698</v>
      </c>
      <c r="I149" s="635"/>
      <c r="J149" s="635"/>
      <c r="K149" s="635"/>
      <c r="L149" s="635">
        <v>5000</v>
      </c>
      <c r="M149" s="635"/>
      <c r="N149" s="635"/>
      <c r="O149" s="635"/>
      <c r="P149" s="635"/>
      <c r="Q149" s="635">
        <f t="shared" si="23"/>
        <v>5000</v>
      </c>
    </row>
    <row r="150" spans="2:17" ht="31.5" x14ac:dyDescent="0.25">
      <c r="B150" s="35"/>
      <c r="C150" s="76"/>
      <c r="D150" s="47">
        <v>15.6</v>
      </c>
      <c r="E150" s="123" t="s">
        <v>699</v>
      </c>
      <c r="F150" s="19">
        <v>5</v>
      </c>
      <c r="G150" s="20" t="s">
        <v>506</v>
      </c>
      <c r="H150" s="143" t="s">
        <v>700</v>
      </c>
      <c r="I150" s="150"/>
      <c r="J150" s="150"/>
      <c r="K150" s="150"/>
      <c r="L150" s="150">
        <v>5000</v>
      </c>
      <c r="M150" s="150"/>
      <c r="N150" s="150"/>
      <c r="O150" s="150"/>
      <c r="P150" s="150"/>
      <c r="Q150" s="150">
        <f t="shared" si="23"/>
        <v>5000</v>
      </c>
    </row>
    <row r="151" spans="2:17" ht="31.5" x14ac:dyDescent="0.25">
      <c r="B151" s="35"/>
      <c r="C151" s="76"/>
      <c r="D151" s="47">
        <v>15.7</v>
      </c>
      <c r="E151" s="123" t="s">
        <v>701</v>
      </c>
      <c r="F151" s="19">
        <v>5</v>
      </c>
      <c r="G151" s="20" t="s">
        <v>506</v>
      </c>
      <c r="H151" s="143" t="s">
        <v>700</v>
      </c>
      <c r="I151" s="150"/>
      <c r="J151" s="150"/>
      <c r="K151" s="150"/>
      <c r="L151" s="150">
        <v>5000</v>
      </c>
      <c r="M151" s="150"/>
      <c r="N151" s="150"/>
      <c r="O151" s="150"/>
      <c r="P151" s="150"/>
      <c r="Q151" s="150">
        <f t="shared" si="23"/>
        <v>5000</v>
      </c>
    </row>
    <row r="152" spans="2:17" ht="31.5" x14ac:dyDescent="0.25">
      <c r="B152" s="35"/>
      <c r="C152" s="76"/>
      <c r="D152" s="47">
        <v>15.8</v>
      </c>
      <c r="E152" s="123" t="s">
        <v>702</v>
      </c>
      <c r="F152" s="19">
        <v>5</v>
      </c>
      <c r="G152" s="20" t="s">
        <v>506</v>
      </c>
      <c r="H152" s="143" t="s">
        <v>703</v>
      </c>
      <c r="I152" s="150"/>
      <c r="J152" s="150"/>
      <c r="K152" s="150"/>
      <c r="L152" s="150">
        <v>5000</v>
      </c>
      <c r="M152" s="150"/>
      <c r="N152" s="150"/>
      <c r="O152" s="150"/>
      <c r="P152" s="150"/>
      <c r="Q152" s="150">
        <f t="shared" si="23"/>
        <v>5000</v>
      </c>
    </row>
    <row r="153" spans="2:17" ht="31.5" x14ac:dyDescent="0.25">
      <c r="B153" s="35"/>
      <c r="C153" s="76"/>
      <c r="D153" s="47">
        <v>15.9</v>
      </c>
      <c r="E153" s="123" t="s">
        <v>704</v>
      </c>
      <c r="F153" s="19">
        <v>5</v>
      </c>
      <c r="G153" s="20" t="s">
        <v>506</v>
      </c>
      <c r="H153" s="145" t="s">
        <v>1968</v>
      </c>
      <c r="I153" s="150"/>
      <c r="J153" s="150"/>
      <c r="K153" s="150"/>
      <c r="L153" s="150">
        <v>5000</v>
      </c>
      <c r="M153" s="150"/>
      <c r="N153" s="150"/>
      <c r="O153" s="150"/>
      <c r="P153" s="150"/>
      <c r="Q153" s="150">
        <f t="shared" si="23"/>
        <v>5000</v>
      </c>
    </row>
    <row r="154" spans="2:17" ht="31.5" x14ac:dyDescent="0.25">
      <c r="B154" s="35"/>
      <c r="C154" s="76"/>
      <c r="D154" s="60">
        <v>15.1</v>
      </c>
      <c r="E154" s="123" t="s">
        <v>705</v>
      </c>
      <c r="F154" s="19">
        <v>5</v>
      </c>
      <c r="G154" s="20" t="s">
        <v>541</v>
      </c>
      <c r="H154" s="143" t="s">
        <v>706</v>
      </c>
      <c r="I154" s="647"/>
      <c r="J154" s="647"/>
      <c r="K154" s="647"/>
      <c r="L154" s="150">
        <v>5000</v>
      </c>
      <c r="M154" s="647"/>
      <c r="N154" s="647"/>
      <c r="O154" s="647"/>
      <c r="P154" s="647"/>
      <c r="Q154" s="150">
        <f t="shared" si="23"/>
        <v>5000</v>
      </c>
    </row>
    <row r="155" spans="2:17" ht="47.25" x14ac:dyDescent="0.25">
      <c r="B155" s="35"/>
      <c r="C155" s="76"/>
      <c r="D155" s="60">
        <v>15.11</v>
      </c>
      <c r="E155" s="123" t="s">
        <v>707</v>
      </c>
      <c r="F155" s="19">
        <v>5</v>
      </c>
      <c r="G155" s="20" t="s">
        <v>513</v>
      </c>
      <c r="H155" s="143" t="s">
        <v>486</v>
      </c>
      <c r="I155" s="150"/>
      <c r="J155" s="150"/>
      <c r="K155" s="150"/>
      <c r="L155" s="150">
        <v>44000</v>
      </c>
      <c r="M155" s="150"/>
      <c r="N155" s="150"/>
      <c r="O155" s="150"/>
      <c r="P155" s="150"/>
      <c r="Q155" s="150">
        <f t="shared" si="23"/>
        <v>44000</v>
      </c>
    </row>
    <row r="156" spans="2:17" ht="47.25" x14ac:dyDescent="0.25">
      <c r="B156" s="35"/>
      <c r="C156" s="76"/>
      <c r="D156" s="60">
        <v>15.12</v>
      </c>
      <c r="E156" s="123" t="s">
        <v>708</v>
      </c>
      <c r="F156" s="19">
        <v>5</v>
      </c>
      <c r="G156" s="20" t="s">
        <v>115</v>
      </c>
      <c r="H156" s="143" t="s">
        <v>709</v>
      </c>
      <c r="I156" s="150"/>
      <c r="J156" s="150"/>
      <c r="K156" s="150">
        <v>15000</v>
      </c>
      <c r="L156" s="150">
        <v>15000</v>
      </c>
      <c r="M156" s="150"/>
      <c r="N156" s="150"/>
      <c r="O156" s="150"/>
      <c r="P156" s="150"/>
      <c r="Q156" s="150">
        <f t="shared" si="23"/>
        <v>30000</v>
      </c>
    </row>
    <row r="157" spans="2:17" x14ac:dyDescent="0.25">
      <c r="B157" s="35"/>
      <c r="C157" s="101" t="s">
        <v>4</v>
      </c>
      <c r="D157" s="74"/>
      <c r="E157" s="72"/>
      <c r="F157" s="32"/>
      <c r="G157" s="33"/>
      <c r="H157" s="73"/>
      <c r="I157" s="181">
        <f>SUM(I158+I163+I184+I190)</f>
        <v>0</v>
      </c>
      <c r="J157" s="181">
        <f>SUM(J158+J163+J184+J190)</f>
        <v>9600</v>
      </c>
      <c r="K157" s="181">
        <f>SUM(K158+K163+K184+K190)</f>
        <v>325030</v>
      </c>
      <c r="L157" s="181">
        <f>SUM(L158+L163+L184+L190)</f>
        <v>1442470</v>
      </c>
      <c r="M157" s="181">
        <f>SUM(M158+M163+M184)</f>
        <v>0</v>
      </c>
      <c r="N157" s="181">
        <f>SUM(N158+N163+N184)</f>
        <v>576170</v>
      </c>
      <c r="O157" s="181">
        <f>SUM(O158+O163+O184)</f>
        <v>0</v>
      </c>
      <c r="P157" s="181">
        <f>SUM(P158+P163+P184)</f>
        <v>0</v>
      </c>
      <c r="Q157" s="181">
        <f>SUM(I157:P157)</f>
        <v>2353270</v>
      </c>
    </row>
    <row r="158" spans="2:17" x14ac:dyDescent="0.25">
      <c r="B158" s="35"/>
      <c r="C158" s="627" t="s">
        <v>65</v>
      </c>
      <c r="D158" s="640" t="s">
        <v>91</v>
      </c>
      <c r="E158" s="629"/>
      <c r="F158" s="213"/>
      <c r="G158" s="630"/>
      <c r="H158" s="631"/>
      <c r="I158" s="86">
        <f>SUM(I159:I162)</f>
        <v>0</v>
      </c>
      <c r="J158" s="86">
        <f t="shared" ref="J158:Q158" si="27">SUM(J159:J162)</f>
        <v>4800</v>
      </c>
      <c r="K158" s="86">
        <f t="shared" si="27"/>
        <v>91300</v>
      </c>
      <c r="L158" s="86">
        <f t="shared" si="27"/>
        <v>268760</v>
      </c>
      <c r="M158" s="86">
        <f t="shared" si="27"/>
        <v>0</v>
      </c>
      <c r="N158" s="86">
        <f t="shared" si="27"/>
        <v>0</v>
      </c>
      <c r="O158" s="86">
        <f t="shared" si="27"/>
        <v>0</v>
      </c>
      <c r="P158" s="86">
        <f t="shared" si="27"/>
        <v>0</v>
      </c>
      <c r="Q158" s="86">
        <f t="shared" si="27"/>
        <v>364860</v>
      </c>
    </row>
    <row r="159" spans="2:17" ht="47.25" x14ac:dyDescent="0.25">
      <c r="B159" s="35"/>
      <c r="C159" s="54"/>
      <c r="D159" s="47">
        <v>16.100000000000001</v>
      </c>
      <c r="E159" s="123" t="s">
        <v>245</v>
      </c>
      <c r="F159" s="19">
        <v>8</v>
      </c>
      <c r="G159" s="20" t="s">
        <v>523</v>
      </c>
      <c r="H159" s="143" t="s">
        <v>486</v>
      </c>
      <c r="I159" s="150"/>
      <c r="J159" s="150"/>
      <c r="K159" s="150">
        <v>16800</v>
      </c>
      <c r="L159" s="150"/>
      <c r="M159" s="150"/>
      <c r="N159" s="150"/>
      <c r="O159" s="150"/>
      <c r="P159" s="150"/>
      <c r="Q159" s="150">
        <f>SUM(J159:P159)</f>
        <v>16800</v>
      </c>
    </row>
    <row r="160" spans="2:17" ht="63" x14ac:dyDescent="0.25">
      <c r="B160" s="41"/>
      <c r="C160" s="54"/>
      <c r="D160" s="47">
        <v>16.2</v>
      </c>
      <c r="E160" s="123" t="s">
        <v>278</v>
      </c>
      <c r="F160" s="19">
        <v>8</v>
      </c>
      <c r="G160" s="20" t="s">
        <v>546</v>
      </c>
      <c r="H160" s="143" t="s">
        <v>710</v>
      </c>
      <c r="I160" s="150"/>
      <c r="J160" s="150">
        <v>4800</v>
      </c>
      <c r="K160" s="150">
        <v>800</v>
      </c>
      <c r="L160" s="150"/>
      <c r="M160" s="150"/>
      <c r="N160" s="150"/>
      <c r="O160" s="150"/>
      <c r="P160" s="150"/>
      <c r="Q160" s="150">
        <f>SUM(J160:P160)</f>
        <v>5600</v>
      </c>
    </row>
    <row r="161" spans="2:17" ht="31.5" x14ac:dyDescent="0.25">
      <c r="B161" s="35"/>
      <c r="C161" s="76"/>
      <c r="D161" s="75">
        <v>16.3</v>
      </c>
      <c r="E161" s="37" t="s">
        <v>711</v>
      </c>
      <c r="F161" s="88">
        <v>8</v>
      </c>
      <c r="G161" s="124" t="s">
        <v>513</v>
      </c>
      <c r="H161" s="634" t="s">
        <v>486</v>
      </c>
      <c r="I161" s="635"/>
      <c r="J161" s="635"/>
      <c r="K161" s="635">
        <v>73700</v>
      </c>
      <c r="L161" s="635">
        <v>263760</v>
      </c>
      <c r="M161" s="635"/>
      <c r="N161" s="635"/>
      <c r="O161" s="635"/>
      <c r="P161" s="635"/>
      <c r="Q161" s="635">
        <f>SUM(J161:P161)</f>
        <v>337460</v>
      </c>
    </row>
    <row r="162" spans="2:17" ht="31.5" x14ac:dyDescent="0.25">
      <c r="B162" s="35"/>
      <c r="C162" s="54"/>
      <c r="D162" s="47">
        <v>16.399999999999999</v>
      </c>
      <c r="E162" s="636" t="s">
        <v>712</v>
      </c>
      <c r="F162" s="19">
        <v>8</v>
      </c>
      <c r="G162" s="20" t="s">
        <v>255</v>
      </c>
      <c r="H162" s="174" t="s">
        <v>713</v>
      </c>
      <c r="I162" s="150"/>
      <c r="J162" s="150"/>
      <c r="K162" s="150"/>
      <c r="L162" s="150">
        <v>5000</v>
      </c>
      <c r="M162" s="150"/>
      <c r="N162" s="150"/>
      <c r="O162" s="150"/>
      <c r="P162" s="150"/>
      <c r="Q162" s="150">
        <f>SUM(J162:P162)</f>
        <v>5000</v>
      </c>
    </row>
    <row r="163" spans="2:17" x14ac:dyDescent="0.25">
      <c r="B163" s="35"/>
      <c r="C163" s="627" t="s">
        <v>66</v>
      </c>
      <c r="D163" s="640" t="s">
        <v>5</v>
      </c>
      <c r="E163" s="629"/>
      <c r="F163" s="213"/>
      <c r="G163" s="630"/>
      <c r="H163" s="631"/>
      <c r="I163" s="86">
        <f>SUM(I164:I183)</f>
        <v>0</v>
      </c>
      <c r="J163" s="86">
        <f t="shared" ref="J163:P163" si="28">SUM(J164:J183)</f>
        <v>0</v>
      </c>
      <c r="K163" s="86">
        <f t="shared" si="28"/>
        <v>4000</v>
      </c>
      <c r="L163" s="86">
        <f>SUM(L164:L183)</f>
        <v>1039540</v>
      </c>
      <c r="M163" s="86">
        <f t="shared" si="28"/>
        <v>0</v>
      </c>
      <c r="N163" s="86">
        <f t="shared" si="28"/>
        <v>576170</v>
      </c>
      <c r="O163" s="86">
        <f t="shared" si="28"/>
        <v>0</v>
      </c>
      <c r="P163" s="86">
        <f t="shared" si="28"/>
        <v>0</v>
      </c>
      <c r="Q163" s="86">
        <f>SUM(Q164:Q183)</f>
        <v>1619710</v>
      </c>
    </row>
    <row r="164" spans="2:17" ht="47.25" x14ac:dyDescent="0.25">
      <c r="B164" s="35"/>
      <c r="C164" s="54"/>
      <c r="D164" s="47">
        <v>17.100000000000001</v>
      </c>
      <c r="E164" s="123" t="s">
        <v>714</v>
      </c>
      <c r="F164" s="19" t="s">
        <v>44</v>
      </c>
      <c r="G164" s="20" t="s">
        <v>586</v>
      </c>
      <c r="H164" s="20" t="s">
        <v>715</v>
      </c>
      <c r="J164" s="150"/>
      <c r="K164" s="150"/>
      <c r="L164" s="150">
        <v>19950</v>
      </c>
      <c r="M164" s="150"/>
      <c r="N164" s="150"/>
      <c r="O164" s="150"/>
      <c r="P164" s="150"/>
      <c r="Q164" s="150">
        <f t="shared" ref="Q164:Q199" si="29">SUM(I164:P164)</f>
        <v>19950</v>
      </c>
    </row>
    <row r="165" spans="2:17" ht="49.5" customHeight="1" x14ac:dyDescent="0.25">
      <c r="B165" s="35"/>
      <c r="C165" s="54"/>
      <c r="D165" s="47">
        <v>17.2</v>
      </c>
      <c r="E165" s="123" t="s">
        <v>243</v>
      </c>
      <c r="F165" s="19" t="s">
        <v>44</v>
      </c>
      <c r="G165" s="20" t="s">
        <v>497</v>
      </c>
      <c r="H165" s="143" t="s">
        <v>486</v>
      </c>
      <c r="I165" s="150"/>
      <c r="J165" s="150"/>
      <c r="K165" s="150"/>
      <c r="L165" s="150">
        <v>90210</v>
      </c>
      <c r="M165" s="150"/>
      <c r="N165" s="150"/>
      <c r="O165" s="150"/>
      <c r="P165" s="150"/>
      <c r="Q165" s="150">
        <f t="shared" si="29"/>
        <v>90210</v>
      </c>
    </row>
    <row r="166" spans="2:17" ht="47.25" x14ac:dyDescent="0.25">
      <c r="B166" s="35"/>
      <c r="C166" s="54"/>
      <c r="D166" s="47">
        <v>17.3</v>
      </c>
      <c r="E166" s="123" t="s">
        <v>282</v>
      </c>
      <c r="F166" s="19" t="s">
        <v>44</v>
      </c>
      <c r="G166" s="20" t="s">
        <v>541</v>
      </c>
      <c r="H166" s="143" t="s">
        <v>486</v>
      </c>
      <c r="I166" s="647"/>
      <c r="J166" s="647"/>
      <c r="K166" s="647"/>
      <c r="L166" s="150">
        <v>70340</v>
      </c>
      <c r="M166" s="647"/>
      <c r="N166" s="647"/>
      <c r="O166" s="647"/>
      <c r="P166" s="647"/>
      <c r="Q166" s="150">
        <f t="shared" ref="Q166:Q172" si="30">SUM(L166:P166)</f>
        <v>70340</v>
      </c>
    </row>
    <row r="167" spans="2:17" ht="47.25" x14ac:dyDescent="0.25">
      <c r="B167" s="35"/>
      <c r="C167" s="54"/>
      <c r="D167" s="47">
        <v>17.399999999999999</v>
      </c>
      <c r="E167" s="123" t="s">
        <v>716</v>
      </c>
      <c r="F167" s="19" t="s">
        <v>44</v>
      </c>
      <c r="G167" s="20" t="s">
        <v>535</v>
      </c>
      <c r="H167" s="143" t="s">
        <v>717</v>
      </c>
      <c r="I167" s="150"/>
      <c r="J167" s="150"/>
      <c r="K167" s="150"/>
      <c r="L167" s="150">
        <v>3290</v>
      </c>
      <c r="M167" s="150"/>
      <c r="N167" s="150"/>
      <c r="O167" s="150"/>
      <c r="P167" s="150"/>
      <c r="Q167" s="150">
        <f t="shared" si="30"/>
        <v>3290</v>
      </c>
    </row>
    <row r="168" spans="2:17" ht="31.5" x14ac:dyDescent="0.25">
      <c r="B168" s="35"/>
      <c r="C168" s="54"/>
      <c r="D168" s="47">
        <v>17.5</v>
      </c>
      <c r="E168" s="645" t="s">
        <v>718</v>
      </c>
      <c r="F168" s="19" t="s">
        <v>44</v>
      </c>
      <c r="G168" s="20" t="s">
        <v>508</v>
      </c>
      <c r="H168" s="143" t="s">
        <v>486</v>
      </c>
      <c r="I168" s="150"/>
      <c r="J168" s="150"/>
      <c r="K168" s="150"/>
      <c r="L168" s="150">
        <v>28000</v>
      </c>
      <c r="M168" s="150"/>
      <c r="N168" s="150"/>
      <c r="O168" s="150"/>
      <c r="P168" s="150"/>
      <c r="Q168" s="150">
        <f t="shared" si="30"/>
        <v>28000</v>
      </c>
    </row>
    <row r="169" spans="2:17" ht="31.5" x14ac:dyDescent="0.25">
      <c r="B169" s="35"/>
      <c r="C169" s="54"/>
      <c r="D169" s="47">
        <v>17.600000000000001</v>
      </c>
      <c r="E169" s="55" t="s">
        <v>719</v>
      </c>
      <c r="F169" s="19" t="s">
        <v>44</v>
      </c>
      <c r="G169" s="20" t="s">
        <v>515</v>
      </c>
      <c r="H169" s="20" t="s">
        <v>720</v>
      </c>
      <c r="I169" s="150"/>
      <c r="J169" s="150"/>
      <c r="K169" s="150"/>
      <c r="L169" s="150">
        <v>33710</v>
      </c>
      <c r="M169" s="150"/>
      <c r="N169" s="150"/>
      <c r="O169" s="150"/>
      <c r="P169" s="150"/>
      <c r="Q169" s="150">
        <f t="shared" si="30"/>
        <v>33710</v>
      </c>
    </row>
    <row r="170" spans="2:17" ht="31.5" x14ac:dyDescent="0.25">
      <c r="B170" s="35"/>
      <c r="C170" s="54"/>
      <c r="D170" s="47">
        <v>17.7</v>
      </c>
      <c r="E170" s="671" t="s">
        <v>228</v>
      </c>
      <c r="F170" s="19" t="s">
        <v>44</v>
      </c>
      <c r="G170" s="672" t="s">
        <v>613</v>
      </c>
      <c r="H170" s="673" t="s">
        <v>721</v>
      </c>
      <c r="I170" s="674"/>
      <c r="J170" s="674"/>
      <c r="K170" s="674"/>
      <c r="L170" s="674">
        <v>60000</v>
      </c>
      <c r="M170" s="674"/>
      <c r="N170" s="674"/>
      <c r="O170" s="674"/>
      <c r="P170" s="674"/>
      <c r="Q170" s="674">
        <f t="shared" si="30"/>
        <v>60000</v>
      </c>
    </row>
    <row r="171" spans="2:17" ht="31.5" x14ac:dyDescent="0.25">
      <c r="B171" s="35"/>
      <c r="C171" s="54"/>
      <c r="D171" s="47">
        <v>17.8</v>
      </c>
      <c r="E171" s="123" t="s">
        <v>722</v>
      </c>
      <c r="F171" s="19" t="s">
        <v>44</v>
      </c>
      <c r="G171" s="20" t="s">
        <v>504</v>
      </c>
      <c r="H171" s="143" t="s">
        <v>723</v>
      </c>
      <c r="I171" s="150"/>
      <c r="J171" s="150"/>
      <c r="K171" s="150"/>
      <c r="L171" s="150">
        <v>60910</v>
      </c>
      <c r="M171" s="150"/>
      <c r="N171" s="150"/>
      <c r="O171" s="150"/>
      <c r="P171" s="150"/>
      <c r="Q171" s="150">
        <f t="shared" si="30"/>
        <v>60910</v>
      </c>
    </row>
    <row r="172" spans="2:17" ht="48.75" customHeight="1" x14ac:dyDescent="0.25">
      <c r="B172" s="41"/>
      <c r="C172" s="54"/>
      <c r="D172" s="47">
        <v>17.899999999999999</v>
      </c>
      <c r="E172" s="123" t="s">
        <v>724</v>
      </c>
      <c r="F172" s="19" t="s">
        <v>44</v>
      </c>
      <c r="G172" s="20" t="s">
        <v>506</v>
      </c>
      <c r="H172" s="143" t="s">
        <v>725</v>
      </c>
      <c r="I172" s="150"/>
      <c r="J172" s="150"/>
      <c r="K172" s="150"/>
      <c r="L172" s="150">
        <v>41480</v>
      </c>
      <c r="M172" s="150"/>
      <c r="N172" s="150"/>
      <c r="O172" s="150"/>
      <c r="P172" s="150"/>
      <c r="Q172" s="150">
        <f t="shared" si="30"/>
        <v>41480</v>
      </c>
    </row>
    <row r="173" spans="2:17" ht="31.5" x14ac:dyDescent="0.25">
      <c r="B173" s="35"/>
      <c r="C173" s="76"/>
      <c r="D173" s="84">
        <v>17.100000000000001</v>
      </c>
      <c r="E173" s="37" t="s">
        <v>244</v>
      </c>
      <c r="F173" s="19" t="s">
        <v>44</v>
      </c>
      <c r="G173" s="124" t="s">
        <v>549</v>
      </c>
      <c r="H173" s="634" t="s">
        <v>726</v>
      </c>
      <c r="I173" s="635"/>
      <c r="J173" s="635"/>
      <c r="K173" s="635"/>
      <c r="L173" s="635">
        <v>87290</v>
      </c>
      <c r="M173" s="635"/>
      <c r="N173" s="635"/>
      <c r="O173" s="635"/>
      <c r="P173" s="635"/>
      <c r="Q173" s="635">
        <f t="shared" si="29"/>
        <v>87290</v>
      </c>
    </row>
    <row r="174" spans="2:17" ht="31.5" x14ac:dyDescent="0.25">
      <c r="B174" s="35"/>
      <c r="C174" s="54"/>
      <c r="D174" s="60">
        <v>17.11</v>
      </c>
      <c r="E174" s="123" t="s">
        <v>727</v>
      </c>
      <c r="F174" s="19" t="s">
        <v>44</v>
      </c>
      <c r="G174" s="20" t="s">
        <v>541</v>
      </c>
      <c r="H174" s="143" t="s">
        <v>530</v>
      </c>
      <c r="I174" s="647"/>
      <c r="J174" s="647"/>
      <c r="K174" s="150"/>
      <c r="L174" s="150">
        <v>20000</v>
      </c>
      <c r="M174" s="647"/>
      <c r="N174" s="647"/>
      <c r="O174" s="647"/>
      <c r="P174" s="647"/>
      <c r="Q174" s="150">
        <f t="shared" si="29"/>
        <v>20000</v>
      </c>
    </row>
    <row r="175" spans="2:17" ht="47.25" x14ac:dyDescent="0.25">
      <c r="B175" s="35"/>
      <c r="C175" s="54"/>
      <c r="D175" s="60">
        <v>17.12</v>
      </c>
      <c r="E175" s="123" t="s">
        <v>281</v>
      </c>
      <c r="F175" s="19" t="s">
        <v>44</v>
      </c>
      <c r="G175" s="20" t="s">
        <v>225</v>
      </c>
      <c r="H175" s="143" t="s">
        <v>486</v>
      </c>
      <c r="I175" s="150"/>
      <c r="J175" s="150"/>
      <c r="K175" s="150">
        <v>4000</v>
      </c>
      <c r="L175" s="150">
        <v>19400</v>
      </c>
      <c r="M175" s="150"/>
      <c r="N175" s="150"/>
      <c r="O175" s="150"/>
      <c r="P175" s="150"/>
      <c r="Q175" s="150">
        <f t="shared" si="29"/>
        <v>23400</v>
      </c>
    </row>
    <row r="176" spans="2:17" ht="63" x14ac:dyDescent="0.25">
      <c r="B176" s="35"/>
      <c r="C176" s="54"/>
      <c r="D176" s="60">
        <v>17.13</v>
      </c>
      <c r="E176" s="123" t="s">
        <v>279</v>
      </c>
      <c r="F176" s="19" t="s">
        <v>44</v>
      </c>
      <c r="G176" s="20" t="s">
        <v>523</v>
      </c>
      <c r="H176" s="143" t="s">
        <v>486</v>
      </c>
      <c r="I176" s="150"/>
      <c r="J176" s="150"/>
      <c r="K176" s="150"/>
      <c r="L176" s="150">
        <v>93720</v>
      </c>
      <c r="M176" s="150"/>
      <c r="N176" s="150"/>
      <c r="O176" s="150"/>
      <c r="P176" s="150"/>
      <c r="Q176" s="150">
        <f t="shared" si="29"/>
        <v>93720</v>
      </c>
    </row>
    <row r="177" spans="2:17" ht="63" x14ac:dyDescent="0.25">
      <c r="B177" s="35"/>
      <c r="C177" s="54"/>
      <c r="D177" s="60">
        <v>17.14</v>
      </c>
      <c r="E177" s="123" t="s">
        <v>280</v>
      </c>
      <c r="F177" s="19" t="s">
        <v>44</v>
      </c>
      <c r="G177" s="20" t="s">
        <v>523</v>
      </c>
      <c r="H177" s="143" t="s">
        <v>486</v>
      </c>
      <c r="I177" s="150"/>
      <c r="J177" s="150"/>
      <c r="K177" s="150"/>
      <c r="L177" s="150">
        <v>20000</v>
      </c>
      <c r="M177" s="150"/>
      <c r="N177" s="150"/>
      <c r="O177" s="150"/>
      <c r="P177" s="150"/>
      <c r="Q177" s="150">
        <f t="shared" si="29"/>
        <v>20000</v>
      </c>
    </row>
    <row r="178" spans="2:17" ht="47.25" x14ac:dyDescent="0.25">
      <c r="B178" s="35"/>
      <c r="C178" s="54"/>
      <c r="D178" s="60">
        <v>17.149999999999999</v>
      </c>
      <c r="E178" s="123" t="s">
        <v>728</v>
      </c>
      <c r="F178" s="19" t="s">
        <v>44</v>
      </c>
      <c r="G178" s="20" t="s">
        <v>546</v>
      </c>
      <c r="H178" s="143" t="s">
        <v>729</v>
      </c>
      <c r="I178" s="150"/>
      <c r="J178" s="150"/>
      <c r="K178" s="150"/>
      <c r="L178" s="150">
        <v>13700</v>
      </c>
      <c r="M178" s="150"/>
      <c r="N178" s="150"/>
      <c r="O178" s="150"/>
      <c r="P178" s="150"/>
      <c r="Q178" s="150">
        <f t="shared" si="29"/>
        <v>13700</v>
      </c>
    </row>
    <row r="179" spans="2:17" ht="63" x14ac:dyDescent="0.25">
      <c r="B179" s="35"/>
      <c r="C179" s="54"/>
      <c r="D179" s="60">
        <v>17.16</v>
      </c>
      <c r="E179" s="123" t="s">
        <v>730</v>
      </c>
      <c r="F179" s="19" t="s">
        <v>44</v>
      </c>
      <c r="G179" s="20" t="s">
        <v>637</v>
      </c>
      <c r="H179" s="20" t="s">
        <v>731</v>
      </c>
      <c r="I179" s="150"/>
      <c r="J179" s="150"/>
      <c r="K179" s="150"/>
      <c r="L179" s="150">
        <v>30000</v>
      </c>
      <c r="M179" s="150"/>
      <c r="N179" s="150"/>
      <c r="O179" s="150"/>
      <c r="P179" s="150"/>
      <c r="Q179" s="150">
        <f t="shared" si="29"/>
        <v>30000</v>
      </c>
    </row>
    <row r="180" spans="2:17" ht="31.5" x14ac:dyDescent="0.25">
      <c r="B180" s="35"/>
      <c r="C180" s="54"/>
      <c r="D180" s="60">
        <v>17.170000000000002</v>
      </c>
      <c r="E180" s="123" t="s">
        <v>732</v>
      </c>
      <c r="F180" s="19" t="s">
        <v>44</v>
      </c>
      <c r="G180" s="20" t="s">
        <v>511</v>
      </c>
      <c r="H180" s="145" t="s">
        <v>733</v>
      </c>
      <c r="I180" s="150"/>
      <c r="J180" s="150"/>
      <c r="K180" s="150"/>
      <c r="L180" s="150">
        <v>32200</v>
      </c>
      <c r="M180" s="150"/>
      <c r="N180" s="150"/>
      <c r="O180" s="150"/>
      <c r="P180" s="150"/>
      <c r="Q180" s="150">
        <f t="shared" si="29"/>
        <v>32200</v>
      </c>
    </row>
    <row r="181" spans="2:17" ht="63" x14ac:dyDescent="0.25">
      <c r="B181" s="41"/>
      <c r="C181" s="54"/>
      <c r="D181" s="60">
        <v>17.18</v>
      </c>
      <c r="E181" s="123" t="s">
        <v>734</v>
      </c>
      <c r="F181" s="19" t="s">
        <v>44</v>
      </c>
      <c r="G181" s="20" t="s">
        <v>579</v>
      </c>
      <c r="H181" s="143" t="s">
        <v>486</v>
      </c>
      <c r="I181" s="150"/>
      <c r="J181" s="150"/>
      <c r="K181" s="150"/>
      <c r="L181" s="150">
        <v>50000</v>
      </c>
      <c r="M181" s="150"/>
      <c r="N181" s="150"/>
      <c r="O181" s="150"/>
      <c r="P181" s="150"/>
      <c r="Q181" s="150">
        <f t="shared" si="29"/>
        <v>50000</v>
      </c>
    </row>
    <row r="182" spans="2:17" ht="31.5" x14ac:dyDescent="0.25">
      <c r="B182" s="35"/>
      <c r="C182" s="76"/>
      <c r="D182" s="84">
        <v>17.190000000000001</v>
      </c>
      <c r="E182" s="37" t="s">
        <v>735</v>
      </c>
      <c r="F182" s="19" t="s">
        <v>44</v>
      </c>
      <c r="G182" s="124" t="s">
        <v>513</v>
      </c>
      <c r="H182" s="634" t="s">
        <v>486</v>
      </c>
      <c r="I182" s="635"/>
      <c r="J182" s="635"/>
      <c r="K182" s="635"/>
      <c r="L182" s="635"/>
      <c r="M182" s="635"/>
      <c r="N182" s="635">
        <v>576170</v>
      </c>
      <c r="O182" s="635"/>
      <c r="P182" s="635"/>
      <c r="Q182" s="635">
        <f t="shared" si="29"/>
        <v>576170</v>
      </c>
    </row>
    <row r="183" spans="2:17" ht="63" x14ac:dyDescent="0.25">
      <c r="B183" s="35"/>
      <c r="C183" s="54"/>
      <c r="D183" s="60">
        <v>17.2</v>
      </c>
      <c r="E183" s="123" t="s">
        <v>736</v>
      </c>
      <c r="F183" s="19" t="s">
        <v>44</v>
      </c>
      <c r="G183" s="20" t="s">
        <v>513</v>
      </c>
      <c r="H183" s="143" t="s">
        <v>486</v>
      </c>
      <c r="I183" s="150"/>
      <c r="J183" s="150"/>
      <c r="K183" s="150"/>
      <c r="L183" s="150">
        <v>265340</v>
      </c>
      <c r="M183" s="150"/>
      <c r="N183" s="150"/>
      <c r="O183" s="150"/>
      <c r="P183" s="150"/>
      <c r="Q183" s="150">
        <f t="shared" si="29"/>
        <v>265340</v>
      </c>
    </row>
    <row r="184" spans="2:17" x14ac:dyDescent="0.25">
      <c r="B184" s="35"/>
      <c r="C184" s="627" t="s">
        <v>167</v>
      </c>
      <c r="D184" s="640" t="s">
        <v>283</v>
      </c>
      <c r="E184" s="629"/>
      <c r="F184" s="213"/>
      <c r="G184" s="630"/>
      <c r="H184" s="631"/>
      <c r="I184" s="86">
        <f>SUM(I185:I189)</f>
        <v>0</v>
      </c>
      <c r="J184" s="86">
        <f t="shared" ref="J184:Q184" si="31">SUM(J185:J189)</f>
        <v>0</v>
      </c>
      <c r="K184" s="86">
        <f t="shared" si="31"/>
        <v>48000</v>
      </c>
      <c r="L184" s="86">
        <f t="shared" si="31"/>
        <v>57000</v>
      </c>
      <c r="M184" s="86">
        <f t="shared" si="31"/>
        <v>0</v>
      </c>
      <c r="N184" s="86">
        <f t="shared" si="31"/>
        <v>0</v>
      </c>
      <c r="O184" s="86">
        <f t="shared" si="31"/>
        <v>0</v>
      </c>
      <c r="P184" s="86">
        <f t="shared" si="31"/>
        <v>0</v>
      </c>
      <c r="Q184" s="86">
        <f t="shared" si="31"/>
        <v>105000</v>
      </c>
    </row>
    <row r="185" spans="2:17" ht="47.25" x14ac:dyDescent="0.25">
      <c r="B185" s="35"/>
      <c r="C185" s="54"/>
      <c r="D185" s="47">
        <v>18.100000000000001</v>
      </c>
      <c r="E185" s="123" t="s">
        <v>259</v>
      </c>
      <c r="F185" s="19" t="s">
        <v>353</v>
      </c>
      <c r="G185" s="20" t="s">
        <v>549</v>
      </c>
      <c r="H185" s="147">
        <v>23832</v>
      </c>
      <c r="I185" s="150"/>
      <c r="J185" s="150"/>
      <c r="K185" s="150">
        <v>3000</v>
      </c>
      <c r="L185" s="150">
        <v>2000</v>
      </c>
      <c r="M185" s="150"/>
      <c r="N185" s="150"/>
      <c r="O185" s="150"/>
      <c r="P185" s="150"/>
      <c r="Q185" s="150">
        <f t="shared" si="29"/>
        <v>5000</v>
      </c>
    </row>
    <row r="186" spans="2:17" ht="31.5" x14ac:dyDescent="0.25">
      <c r="B186" s="35"/>
      <c r="C186" s="54"/>
      <c r="D186" s="47">
        <v>18.2</v>
      </c>
      <c r="E186" s="123" t="s">
        <v>1969</v>
      </c>
      <c r="F186" s="19" t="s">
        <v>353</v>
      </c>
      <c r="G186" s="20" t="s">
        <v>535</v>
      </c>
      <c r="H186" s="143" t="s">
        <v>737</v>
      </c>
      <c r="I186" s="150"/>
      <c r="J186" s="150"/>
      <c r="K186" s="150"/>
      <c r="L186" s="150">
        <v>10000</v>
      </c>
      <c r="M186" s="150"/>
      <c r="N186" s="150"/>
      <c r="O186" s="150"/>
      <c r="P186" s="150"/>
      <c r="Q186" s="150">
        <f t="shared" si="29"/>
        <v>10000</v>
      </c>
    </row>
    <row r="187" spans="2:17" ht="31.5" x14ac:dyDescent="0.25">
      <c r="B187" s="35"/>
      <c r="C187" s="54"/>
      <c r="D187" s="47">
        <v>18.3</v>
      </c>
      <c r="E187" s="123" t="s">
        <v>276</v>
      </c>
      <c r="F187" s="19" t="s">
        <v>353</v>
      </c>
      <c r="G187" s="20" t="s">
        <v>277</v>
      </c>
      <c r="H187" s="147" t="s">
        <v>738</v>
      </c>
      <c r="I187" s="150"/>
      <c r="J187" s="150"/>
      <c r="K187" s="150"/>
      <c r="L187" s="150">
        <v>15000</v>
      </c>
      <c r="M187" s="150"/>
      <c r="N187" s="150"/>
      <c r="O187" s="150"/>
      <c r="P187" s="150"/>
      <c r="Q187" s="150">
        <f>SUM(L187:P187)</f>
        <v>15000</v>
      </c>
    </row>
    <row r="188" spans="2:17" ht="47.25" x14ac:dyDescent="0.25">
      <c r="B188" s="35"/>
      <c r="C188" s="54"/>
      <c r="D188" s="47">
        <v>18.399999999999999</v>
      </c>
      <c r="E188" s="123" t="s">
        <v>739</v>
      </c>
      <c r="F188" s="19" t="s">
        <v>353</v>
      </c>
      <c r="G188" s="63" t="s">
        <v>520</v>
      </c>
      <c r="H188" s="143" t="s">
        <v>486</v>
      </c>
      <c r="I188" s="150"/>
      <c r="J188" s="150"/>
      <c r="K188" s="150">
        <v>15000</v>
      </c>
      <c r="L188" s="150">
        <v>10000</v>
      </c>
      <c r="M188" s="150"/>
      <c r="N188" s="150"/>
      <c r="O188" s="150"/>
      <c r="P188" s="150"/>
      <c r="Q188" s="150">
        <f>SUM(K188:P188)</f>
        <v>25000</v>
      </c>
    </row>
    <row r="189" spans="2:17" ht="31.5" x14ac:dyDescent="0.25">
      <c r="B189" s="35"/>
      <c r="C189" s="54"/>
      <c r="D189" s="47">
        <v>18.5</v>
      </c>
      <c r="E189" s="123" t="s">
        <v>1970</v>
      </c>
      <c r="F189" s="19" t="s">
        <v>353</v>
      </c>
      <c r="G189" s="20" t="s">
        <v>513</v>
      </c>
      <c r="H189" s="143" t="s">
        <v>740</v>
      </c>
      <c r="I189" s="150"/>
      <c r="J189" s="150"/>
      <c r="K189" s="150">
        <v>30000</v>
      </c>
      <c r="L189" s="150">
        <v>20000</v>
      </c>
      <c r="M189" s="150"/>
      <c r="N189" s="150"/>
      <c r="O189" s="150"/>
      <c r="P189" s="150"/>
      <c r="Q189" s="150">
        <f t="shared" si="29"/>
        <v>50000</v>
      </c>
    </row>
    <row r="190" spans="2:17" x14ac:dyDescent="0.25">
      <c r="B190" s="35"/>
      <c r="C190" s="627" t="s">
        <v>187</v>
      </c>
      <c r="D190" s="640" t="s">
        <v>17</v>
      </c>
      <c r="E190" s="629"/>
      <c r="F190" s="213"/>
      <c r="G190" s="630"/>
      <c r="H190" s="631"/>
      <c r="I190" s="86">
        <f t="shared" ref="I190:Q190" si="32">SUM(I191:I199)</f>
        <v>0</v>
      </c>
      <c r="J190" s="86">
        <f t="shared" si="32"/>
        <v>4800</v>
      </c>
      <c r="K190" s="86">
        <f t="shared" si="32"/>
        <v>181730</v>
      </c>
      <c r="L190" s="86">
        <f t="shared" si="32"/>
        <v>77170</v>
      </c>
      <c r="M190" s="86">
        <f t="shared" si="32"/>
        <v>0</v>
      </c>
      <c r="N190" s="86">
        <f t="shared" si="32"/>
        <v>0</v>
      </c>
      <c r="O190" s="86">
        <f t="shared" si="32"/>
        <v>0</v>
      </c>
      <c r="P190" s="86">
        <f t="shared" si="32"/>
        <v>0</v>
      </c>
      <c r="Q190" s="86">
        <f t="shared" si="32"/>
        <v>263700</v>
      </c>
    </row>
    <row r="191" spans="2:17" ht="61.5" customHeight="1" x14ac:dyDescent="0.25">
      <c r="B191" s="35"/>
      <c r="C191" s="54"/>
      <c r="D191" s="47">
        <v>19.100000000000001</v>
      </c>
      <c r="E191" s="123" t="s">
        <v>258</v>
      </c>
      <c r="F191" s="19" t="s">
        <v>44</v>
      </c>
      <c r="G191" s="20" t="s">
        <v>497</v>
      </c>
      <c r="H191" s="147" t="s">
        <v>741</v>
      </c>
      <c r="I191" s="150"/>
      <c r="J191" s="150"/>
      <c r="K191" s="150"/>
      <c r="L191" s="150">
        <v>5000</v>
      </c>
      <c r="M191" s="150"/>
      <c r="N191" s="150"/>
      <c r="O191" s="150"/>
      <c r="P191" s="150"/>
      <c r="Q191" s="150">
        <f>SUM(I191:P191)</f>
        <v>5000</v>
      </c>
    </row>
    <row r="192" spans="2:17" ht="31.5" x14ac:dyDescent="0.25">
      <c r="B192" s="35"/>
      <c r="C192" s="54"/>
      <c r="D192" s="47">
        <v>19.2</v>
      </c>
      <c r="E192" s="123" t="s">
        <v>742</v>
      </c>
      <c r="F192" s="19" t="s">
        <v>44</v>
      </c>
      <c r="G192" s="20" t="s">
        <v>506</v>
      </c>
      <c r="H192" s="143" t="s">
        <v>657</v>
      </c>
      <c r="I192" s="150"/>
      <c r="J192" s="150"/>
      <c r="K192" s="150"/>
      <c r="L192" s="150">
        <v>8500</v>
      </c>
      <c r="M192" s="150"/>
      <c r="N192" s="150"/>
      <c r="O192" s="150"/>
      <c r="P192" s="150"/>
      <c r="Q192" s="150">
        <f t="shared" si="29"/>
        <v>8500</v>
      </c>
    </row>
    <row r="193" spans="2:21" ht="47.25" x14ac:dyDescent="0.25">
      <c r="B193" s="41"/>
      <c r="C193" s="54"/>
      <c r="D193" s="47">
        <v>19.3</v>
      </c>
      <c r="E193" s="123" t="s">
        <v>260</v>
      </c>
      <c r="F193" s="19" t="s">
        <v>44</v>
      </c>
      <c r="G193" s="20" t="s">
        <v>541</v>
      </c>
      <c r="H193" s="143" t="s">
        <v>743</v>
      </c>
      <c r="I193" s="647"/>
      <c r="J193" s="647"/>
      <c r="K193" s="647"/>
      <c r="L193" s="150">
        <v>6000</v>
      </c>
      <c r="M193" s="647"/>
      <c r="N193" s="647"/>
      <c r="O193" s="647"/>
      <c r="P193" s="647"/>
      <c r="Q193" s="150">
        <f t="shared" si="29"/>
        <v>6000</v>
      </c>
    </row>
    <row r="194" spans="2:21" ht="31.5" x14ac:dyDescent="0.25">
      <c r="B194" s="35"/>
      <c r="C194" s="76"/>
      <c r="D194" s="75">
        <v>19.399999999999999</v>
      </c>
      <c r="E194" s="37" t="s">
        <v>744</v>
      </c>
      <c r="F194" s="19" t="s">
        <v>44</v>
      </c>
      <c r="G194" s="124" t="s">
        <v>586</v>
      </c>
      <c r="H194" s="670" t="s">
        <v>336</v>
      </c>
      <c r="I194" s="635"/>
      <c r="J194" s="635"/>
      <c r="K194" s="635"/>
      <c r="L194" s="635">
        <v>3000</v>
      </c>
      <c r="M194" s="635"/>
      <c r="N194" s="635"/>
      <c r="O194" s="635"/>
      <c r="P194" s="635"/>
      <c r="Q194" s="635">
        <f t="shared" si="29"/>
        <v>3000</v>
      </c>
    </row>
    <row r="195" spans="2:21" ht="31.5" x14ac:dyDescent="0.25">
      <c r="B195" s="35"/>
      <c r="C195" s="54"/>
      <c r="D195" s="47">
        <v>19.5</v>
      </c>
      <c r="E195" s="123" t="s">
        <v>745</v>
      </c>
      <c r="F195" s="19" t="s">
        <v>44</v>
      </c>
      <c r="G195" s="20" t="s">
        <v>225</v>
      </c>
      <c r="H195" s="144" t="s">
        <v>746</v>
      </c>
      <c r="I195" s="150"/>
      <c r="J195" s="150">
        <v>3600</v>
      </c>
      <c r="K195" s="150">
        <v>1230</v>
      </c>
      <c r="L195" s="150">
        <v>1170</v>
      </c>
      <c r="M195" s="150"/>
      <c r="N195" s="150"/>
      <c r="O195" s="150"/>
      <c r="P195" s="150"/>
      <c r="Q195" s="150">
        <f t="shared" si="29"/>
        <v>6000</v>
      </c>
    </row>
    <row r="196" spans="2:21" ht="47.25" x14ac:dyDescent="0.25">
      <c r="B196" s="35"/>
      <c r="C196" s="54"/>
      <c r="D196" s="75">
        <v>19.600000000000001</v>
      </c>
      <c r="E196" s="57" t="s">
        <v>246</v>
      </c>
      <c r="F196" s="19" t="s">
        <v>44</v>
      </c>
      <c r="G196" s="20" t="s">
        <v>523</v>
      </c>
      <c r="H196" s="144" t="s">
        <v>747</v>
      </c>
      <c r="I196" s="150"/>
      <c r="J196" s="150">
        <v>1200</v>
      </c>
      <c r="K196" s="150"/>
      <c r="L196" s="150">
        <v>5000</v>
      </c>
      <c r="M196" s="150"/>
      <c r="N196" s="150"/>
      <c r="O196" s="150"/>
      <c r="P196" s="150"/>
      <c r="Q196" s="150">
        <f t="shared" si="29"/>
        <v>6200</v>
      </c>
    </row>
    <row r="197" spans="2:21" ht="31.5" x14ac:dyDescent="0.25">
      <c r="B197" s="35"/>
      <c r="C197" s="54"/>
      <c r="D197" s="75">
        <v>19.7</v>
      </c>
      <c r="E197" s="57" t="s">
        <v>748</v>
      </c>
      <c r="F197" s="19" t="s">
        <v>44</v>
      </c>
      <c r="G197" s="20" t="s">
        <v>255</v>
      </c>
      <c r="H197" s="174" t="s">
        <v>749</v>
      </c>
      <c r="I197" s="150"/>
      <c r="J197" s="150"/>
      <c r="K197" s="150">
        <v>4000</v>
      </c>
      <c r="L197" s="150"/>
      <c r="M197" s="150"/>
      <c r="N197" s="150"/>
      <c r="O197" s="150"/>
      <c r="P197" s="150"/>
      <c r="Q197" s="150">
        <f>SUM(I197:P197)</f>
        <v>4000</v>
      </c>
    </row>
    <row r="198" spans="2:21" ht="31.5" x14ac:dyDescent="0.25">
      <c r="B198" s="35"/>
      <c r="C198" s="54"/>
      <c r="D198" s="75">
        <v>19.8</v>
      </c>
      <c r="E198" s="675" t="s">
        <v>750</v>
      </c>
      <c r="F198" s="19" t="s">
        <v>44</v>
      </c>
      <c r="G198" s="20" t="s">
        <v>255</v>
      </c>
      <c r="H198" s="174" t="s">
        <v>723</v>
      </c>
      <c r="I198" s="150"/>
      <c r="J198" s="150"/>
      <c r="K198" s="150">
        <v>168000</v>
      </c>
      <c r="L198" s="150">
        <v>42000</v>
      </c>
      <c r="M198" s="150"/>
      <c r="N198" s="150"/>
      <c r="O198" s="150"/>
      <c r="P198" s="150"/>
      <c r="Q198" s="150">
        <f t="shared" si="29"/>
        <v>210000</v>
      </c>
    </row>
    <row r="199" spans="2:21" ht="31.5" x14ac:dyDescent="0.25">
      <c r="B199" s="35"/>
      <c r="C199" s="54"/>
      <c r="D199" s="75">
        <v>19.899999999999999</v>
      </c>
      <c r="E199" s="123" t="s">
        <v>751</v>
      </c>
      <c r="F199" s="19" t="s">
        <v>44</v>
      </c>
      <c r="G199" s="20" t="s">
        <v>115</v>
      </c>
      <c r="H199" s="147" t="s">
        <v>752</v>
      </c>
      <c r="I199" s="150"/>
      <c r="J199" s="150"/>
      <c r="K199" s="150">
        <v>8500</v>
      </c>
      <c r="L199" s="150">
        <v>6500</v>
      </c>
      <c r="M199" s="150"/>
      <c r="N199" s="150"/>
      <c r="O199" s="150"/>
      <c r="P199" s="150"/>
      <c r="Q199" s="150">
        <f t="shared" si="29"/>
        <v>15000</v>
      </c>
    </row>
    <row r="200" spans="2:21" x14ac:dyDescent="0.25">
      <c r="B200" s="35"/>
      <c r="C200" s="152" t="s">
        <v>1491</v>
      </c>
      <c r="D200" s="125"/>
      <c r="E200" s="72"/>
      <c r="F200" s="32"/>
      <c r="G200" s="33"/>
      <c r="H200" s="73"/>
      <c r="I200" s="181">
        <f>SUM(I201)</f>
        <v>0</v>
      </c>
      <c r="J200" s="181">
        <f t="shared" ref="J200:O200" si="33">SUM(J201)</f>
        <v>0</v>
      </c>
      <c r="K200" s="181">
        <f t="shared" si="33"/>
        <v>0</v>
      </c>
      <c r="L200" s="181">
        <f t="shared" si="33"/>
        <v>0</v>
      </c>
      <c r="M200" s="181">
        <f t="shared" si="33"/>
        <v>0</v>
      </c>
      <c r="N200" s="181">
        <f t="shared" si="33"/>
        <v>0</v>
      </c>
      <c r="O200" s="181">
        <f t="shared" si="33"/>
        <v>0</v>
      </c>
      <c r="P200" s="181">
        <f>SUM(P201)</f>
        <v>4260000</v>
      </c>
      <c r="Q200" s="181">
        <f>SUM(Q201)</f>
        <v>4260000</v>
      </c>
    </row>
    <row r="201" spans="2:21" x14ac:dyDescent="0.25">
      <c r="B201" s="35"/>
      <c r="C201" s="627" t="s">
        <v>253</v>
      </c>
      <c r="D201" s="640" t="s">
        <v>1492</v>
      </c>
      <c r="E201" s="629"/>
      <c r="F201" s="213"/>
      <c r="G201" s="630"/>
      <c r="H201" s="631"/>
      <c r="I201" s="86">
        <f t="shared" ref="I201:Q201" si="34">SUM(I202:I224)</f>
        <v>0</v>
      </c>
      <c r="J201" s="86">
        <f t="shared" si="34"/>
        <v>0</v>
      </c>
      <c r="K201" s="86">
        <f t="shared" si="34"/>
        <v>0</v>
      </c>
      <c r="L201" s="86">
        <f t="shared" si="34"/>
        <v>0</v>
      </c>
      <c r="M201" s="86">
        <f t="shared" si="34"/>
        <v>0</v>
      </c>
      <c r="N201" s="86">
        <f t="shared" si="34"/>
        <v>0</v>
      </c>
      <c r="O201" s="86">
        <f t="shared" si="34"/>
        <v>0</v>
      </c>
      <c r="P201" s="86">
        <f t="shared" si="34"/>
        <v>4260000</v>
      </c>
      <c r="Q201" s="86">
        <f t="shared" si="34"/>
        <v>4260000</v>
      </c>
    </row>
    <row r="202" spans="2:21" ht="63" x14ac:dyDescent="0.25">
      <c r="B202" s="35"/>
      <c r="C202" s="78"/>
      <c r="D202" s="75">
        <v>20.100000000000001</v>
      </c>
      <c r="E202" s="1459" t="s">
        <v>1493</v>
      </c>
      <c r="F202" s="19" t="s">
        <v>117</v>
      </c>
      <c r="G202" s="1460" t="s">
        <v>1721</v>
      </c>
      <c r="H202" s="143" t="s">
        <v>486</v>
      </c>
      <c r="I202" s="150"/>
      <c r="J202" s="150"/>
      <c r="K202" s="150"/>
      <c r="L202" s="150"/>
      <c r="M202" s="150"/>
      <c r="N202" s="150"/>
      <c r="O202" s="150"/>
      <c r="P202" s="150">
        <v>200000</v>
      </c>
      <c r="Q202" s="150">
        <f>SUM(I202:P202)</f>
        <v>200000</v>
      </c>
    </row>
    <row r="203" spans="2:21" ht="78.75" x14ac:dyDescent="0.25">
      <c r="B203" s="35"/>
      <c r="C203" s="54"/>
      <c r="D203" s="47">
        <v>20.2</v>
      </c>
      <c r="E203" s="1459" t="s">
        <v>1494</v>
      </c>
      <c r="F203" s="19" t="s">
        <v>117</v>
      </c>
      <c r="G203" s="1460" t="s">
        <v>1722</v>
      </c>
      <c r="H203" s="143" t="s">
        <v>486</v>
      </c>
      <c r="I203" s="150"/>
      <c r="J203" s="150"/>
      <c r="K203" s="150"/>
      <c r="L203" s="150"/>
      <c r="M203" s="150"/>
      <c r="N203" s="150"/>
      <c r="O203" s="150"/>
      <c r="P203" s="150">
        <v>250000</v>
      </c>
      <c r="Q203" s="150">
        <f t="shared" ref="Q203:Q224" si="35">SUM(I203:P203)</f>
        <v>250000</v>
      </c>
    </row>
    <row r="204" spans="2:21" ht="47.25" x14ac:dyDescent="0.25">
      <c r="B204" s="41"/>
      <c r="C204" s="76"/>
      <c r="D204" s="75">
        <v>20.3</v>
      </c>
      <c r="E204" s="162" t="s">
        <v>1495</v>
      </c>
      <c r="F204" s="19" t="s">
        <v>117</v>
      </c>
      <c r="G204" s="1460" t="s">
        <v>1723</v>
      </c>
      <c r="H204" s="143" t="s">
        <v>486</v>
      </c>
      <c r="I204" s="150"/>
      <c r="J204" s="150"/>
      <c r="K204" s="150"/>
      <c r="L204" s="150"/>
      <c r="M204" s="150"/>
      <c r="N204" s="150"/>
      <c r="O204" s="150"/>
      <c r="P204" s="150">
        <v>200000</v>
      </c>
      <c r="Q204" s="150">
        <f t="shared" si="35"/>
        <v>200000</v>
      </c>
      <c r="U204" s="148"/>
    </row>
    <row r="205" spans="2:21" ht="63" x14ac:dyDescent="0.25">
      <c r="B205" s="35"/>
      <c r="C205" s="54"/>
      <c r="D205" s="47">
        <v>20.399999999999999</v>
      </c>
      <c r="E205" s="162" t="s">
        <v>1496</v>
      </c>
      <c r="F205" s="88" t="s">
        <v>117</v>
      </c>
      <c r="G205" s="1461" t="s">
        <v>1724</v>
      </c>
      <c r="H205" s="143" t="s">
        <v>486</v>
      </c>
      <c r="I205" s="635"/>
      <c r="J205" s="635"/>
      <c r="K205" s="635"/>
      <c r="L205" s="635"/>
      <c r="M205" s="635"/>
      <c r="N205" s="635"/>
      <c r="O205" s="635"/>
      <c r="P205" s="635">
        <v>250000</v>
      </c>
      <c r="Q205" s="635">
        <f t="shared" si="35"/>
        <v>250000</v>
      </c>
    </row>
    <row r="206" spans="2:21" ht="47.25" x14ac:dyDescent="0.25">
      <c r="B206" s="35"/>
      <c r="C206" s="54"/>
      <c r="D206" s="75">
        <v>20.5</v>
      </c>
      <c r="E206" s="127" t="s">
        <v>1947</v>
      </c>
      <c r="F206" s="19" t="s">
        <v>117</v>
      </c>
      <c r="G206" s="1460" t="s">
        <v>1725</v>
      </c>
      <c r="H206" s="143" t="s">
        <v>486</v>
      </c>
      <c r="I206" s="150"/>
      <c r="J206" s="150"/>
      <c r="K206" s="150"/>
      <c r="L206" s="150"/>
      <c r="M206" s="150"/>
      <c r="N206" s="150"/>
      <c r="O206" s="150"/>
      <c r="P206" s="150">
        <v>150000</v>
      </c>
      <c r="Q206" s="150">
        <f t="shared" si="35"/>
        <v>150000</v>
      </c>
    </row>
    <row r="207" spans="2:21" ht="78.75" x14ac:dyDescent="0.25">
      <c r="B207" s="35"/>
      <c r="C207" s="54"/>
      <c r="D207" s="47">
        <v>20.6</v>
      </c>
      <c r="E207" s="127" t="s">
        <v>1948</v>
      </c>
      <c r="F207" s="19" t="s">
        <v>117</v>
      </c>
      <c r="G207" s="1460" t="s">
        <v>1726</v>
      </c>
      <c r="H207" s="143" t="s">
        <v>486</v>
      </c>
      <c r="I207" s="150"/>
      <c r="J207" s="150"/>
      <c r="K207" s="150"/>
      <c r="L207" s="150"/>
      <c r="M207" s="150"/>
      <c r="N207" s="150"/>
      <c r="O207" s="150"/>
      <c r="P207" s="150">
        <v>300000</v>
      </c>
      <c r="Q207" s="150">
        <f t="shared" si="35"/>
        <v>300000</v>
      </c>
    </row>
    <row r="208" spans="2:21" ht="65.25" customHeight="1" x14ac:dyDescent="0.25">
      <c r="B208" s="35"/>
      <c r="C208" s="54"/>
      <c r="D208" s="75">
        <v>20.7</v>
      </c>
      <c r="E208" s="127" t="s">
        <v>1499</v>
      </c>
      <c r="F208" s="19" t="s">
        <v>117</v>
      </c>
      <c r="G208" s="1460" t="s">
        <v>1727</v>
      </c>
      <c r="H208" s="143" t="s">
        <v>486</v>
      </c>
      <c r="I208" s="150"/>
      <c r="J208" s="150"/>
      <c r="K208" s="150"/>
      <c r="L208" s="150"/>
      <c r="M208" s="150"/>
      <c r="N208" s="150"/>
      <c r="O208" s="150"/>
      <c r="P208" s="150">
        <v>300000</v>
      </c>
      <c r="Q208" s="150">
        <f t="shared" si="35"/>
        <v>300000</v>
      </c>
    </row>
    <row r="209" spans="2:20" ht="78.75" x14ac:dyDescent="0.25">
      <c r="B209" s="35"/>
      <c r="C209" s="76"/>
      <c r="D209" s="47">
        <v>20.8</v>
      </c>
      <c r="E209" s="127" t="s">
        <v>1500</v>
      </c>
      <c r="F209" s="19" t="s">
        <v>117</v>
      </c>
      <c r="G209" s="1462" t="s">
        <v>1728</v>
      </c>
      <c r="H209" s="143" t="s">
        <v>486</v>
      </c>
      <c r="I209" s="150"/>
      <c r="J209" s="150"/>
      <c r="K209" s="150"/>
      <c r="L209" s="150"/>
      <c r="M209" s="150"/>
      <c r="N209" s="150"/>
      <c r="O209" s="150"/>
      <c r="P209" s="150">
        <v>250000</v>
      </c>
      <c r="Q209" s="150">
        <f t="shared" si="35"/>
        <v>250000</v>
      </c>
    </row>
    <row r="210" spans="2:20" ht="94.5" x14ac:dyDescent="0.25">
      <c r="B210" s="41"/>
      <c r="C210" s="54"/>
      <c r="D210" s="47">
        <v>20.9</v>
      </c>
      <c r="E210" s="127" t="s">
        <v>1501</v>
      </c>
      <c r="F210" s="19" t="s">
        <v>117</v>
      </c>
      <c r="G210" s="1066" t="s">
        <v>1729</v>
      </c>
      <c r="H210" s="143" t="s">
        <v>486</v>
      </c>
      <c r="I210" s="150"/>
      <c r="J210" s="150"/>
      <c r="K210" s="150"/>
      <c r="L210" s="150"/>
      <c r="M210" s="150"/>
      <c r="N210" s="150"/>
      <c r="O210" s="150"/>
      <c r="P210" s="150">
        <v>150000</v>
      </c>
      <c r="Q210" s="150">
        <f t="shared" si="35"/>
        <v>150000</v>
      </c>
    </row>
    <row r="211" spans="2:20" ht="141.75" x14ac:dyDescent="0.25">
      <c r="B211" s="35"/>
      <c r="C211" s="76"/>
      <c r="D211" s="84">
        <v>20.100000000000001</v>
      </c>
      <c r="E211" s="162" t="s">
        <v>1505</v>
      </c>
      <c r="F211" s="88" t="s">
        <v>117</v>
      </c>
      <c r="G211" s="1461" t="s">
        <v>1730</v>
      </c>
      <c r="H211" s="634" t="s">
        <v>486</v>
      </c>
      <c r="I211" s="635"/>
      <c r="J211" s="635"/>
      <c r="K211" s="635"/>
      <c r="L211" s="635"/>
      <c r="M211" s="635"/>
      <c r="N211" s="635"/>
      <c r="O211" s="635"/>
      <c r="P211" s="635">
        <v>350000</v>
      </c>
      <c r="Q211" s="635">
        <f t="shared" si="35"/>
        <v>350000</v>
      </c>
    </row>
    <row r="212" spans="2:20" ht="78.75" x14ac:dyDescent="0.25">
      <c r="B212" s="35"/>
      <c r="C212" s="54"/>
      <c r="D212" s="60">
        <v>20.11</v>
      </c>
      <c r="E212" s="162" t="s">
        <v>1502</v>
      </c>
      <c r="F212" s="19" t="s">
        <v>117</v>
      </c>
      <c r="G212" s="1460" t="s">
        <v>1731</v>
      </c>
      <c r="H212" s="143" t="s">
        <v>486</v>
      </c>
      <c r="I212" s="150"/>
      <c r="J212" s="150"/>
      <c r="K212" s="150"/>
      <c r="L212" s="150"/>
      <c r="M212" s="150"/>
      <c r="N212" s="150"/>
      <c r="O212" s="150"/>
      <c r="P212" s="150">
        <v>250000</v>
      </c>
      <c r="Q212" s="150">
        <f t="shared" si="35"/>
        <v>250000</v>
      </c>
    </row>
    <row r="213" spans="2:20" ht="110.25" customHeight="1" x14ac:dyDescent="0.25">
      <c r="B213" s="35"/>
      <c r="C213" s="76"/>
      <c r="D213" s="84">
        <v>20.12</v>
      </c>
      <c r="E213" s="127" t="s">
        <v>1503</v>
      </c>
      <c r="F213" s="19" t="s">
        <v>117</v>
      </c>
      <c r="G213" s="1460" t="s">
        <v>1732</v>
      </c>
      <c r="H213" s="143" t="s">
        <v>486</v>
      </c>
      <c r="I213" s="150"/>
      <c r="J213" s="150"/>
      <c r="K213" s="150"/>
      <c r="L213" s="150"/>
      <c r="M213" s="150"/>
      <c r="N213" s="150"/>
      <c r="O213" s="150"/>
      <c r="P213" s="150">
        <v>250000</v>
      </c>
      <c r="Q213" s="150">
        <f t="shared" si="35"/>
        <v>250000</v>
      </c>
    </row>
    <row r="214" spans="2:20" ht="63" x14ac:dyDescent="0.25">
      <c r="B214" s="41"/>
      <c r="C214" s="54"/>
      <c r="D214" s="60">
        <v>20.13</v>
      </c>
      <c r="E214" s="162" t="s">
        <v>1958</v>
      </c>
      <c r="F214" s="88" t="s">
        <v>117</v>
      </c>
      <c r="G214" s="1463" t="s">
        <v>1759</v>
      </c>
      <c r="H214" s="143" t="s">
        <v>486</v>
      </c>
      <c r="I214" s="635"/>
      <c r="J214" s="635"/>
      <c r="K214" s="635"/>
      <c r="L214" s="635"/>
      <c r="M214" s="635"/>
      <c r="N214" s="635"/>
      <c r="O214" s="635"/>
      <c r="P214" s="635">
        <v>150000</v>
      </c>
      <c r="Q214" s="150">
        <f t="shared" si="35"/>
        <v>150000</v>
      </c>
    </row>
    <row r="215" spans="2:20" ht="63" x14ac:dyDescent="0.25">
      <c r="B215" s="35"/>
      <c r="C215" s="76"/>
      <c r="D215" s="84">
        <v>20.14</v>
      </c>
      <c r="E215" s="779" t="s">
        <v>1504</v>
      </c>
      <c r="F215" s="88" t="s">
        <v>117</v>
      </c>
      <c r="G215" s="1463" t="s">
        <v>1760</v>
      </c>
      <c r="H215" s="634" t="s">
        <v>486</v>
      </c>
      <c r="I215" s="635"/>
      <c r="J215" s="635"/>
      <c r="K215" s="635"/>
      <c r="L215" s="635"/>
      <c r="M215" s="635"/>
      <c r="N215" s="635"/>
      <c r="O215" s="635"/>
      <c r="P215" s="635">
        <v>150000</v>
      </c>
      <c r="Q215" s="635">
        <f t="shared" si="35"/>
        <v>150000</v>
      </c>
    </row>
    <row r="216" spans="2:20" ht="127.5" customHeight="1" x14ac:dyDescent="0.25">
      <c r="B216" s="35"/>
      <c r="C216" s="76"/>
      <c r="D216" s="60">
        <v>20.149999999999999</v>
      </c>
      <c r="E216" s="46" t="s">
        <v>1959</v>
      </c>
      <c r="F216" s="19" t="s">
        <v>117</v>
      </c>
      <c r="G216" s="1230" t="s">
        <v>1949</v>
      </c>
      <c r="H216" s="143" t="s">
        <v>486</v>
      </c>
      <c r="I216" s="150"/>
      <c r="J216" s="150"/>
      <c r="K216" s="150"/>
      <c r="L216" s="150"/>
      <c r="M216" s="150"/>
      <c r="N216" s="150"/>
      <c r="O216" s="150"/>
      <c r="P216" s="150">
        <v>50000</v>
      </c>
      <c r="Q216" s="150">
        <f t="shared" si="35"/>
        <v>50000</v>
      </c>
    </row>
    <row r="217" spans="2:20" ht="126.75" customHeight="1" x14ac:dyDescent="0.25">
      <c r="B217" s="35"/>
      <c r="C217" s="76"/>
      <c r="D217" s="84">
        <v>20.16</v>
      </c>
      <c r="E217" s="46" t="s">
        <v>1960</v>
      </c>
      <c r="F217" s="19" t="s">
        <v>117</v>
      </c>
      <c r="G217" s="1230" t="s">
        <v>1950</v>
      </c>
      <c r="H217" s="143" t="s">
        <v>486</v>
      </c>
      <c r="I217" s="150"/>
      <c r="J217" s="150"/>
      <c r="K217" s="150"/>
      <c r="L217" s="150"/>
      <c r="M217" s="150"/>
      <c r="N217" s="150"/>
      <c r="O217" s="150"/>
      <c r="P217" s="150">
        <v>50000</v>
      </c>
      <c r="Q217" s="150">
        <f t="shared" si="35"/>
        <v>50000</v>
      </c>
    </row>
    <row r="218" spans="2:20" ht="78.75" x14ac:dyDescent="0.25">
      <c r="B218" s="41"/>
      <c r="C218" s="54"/>
      <c r="D218" s="60">
        <v>20.170000000000002</v>
      </c>
      <c r="E218" s="127" t="s">
        <v>1963</v>
      </c>
      <c r="F218" s="19" t="s">
        <v>117</v>
      </c>
      <c r="G218" s="1462" t="s">
        <v>1761</v>
      </c>
      <c r="H218" s="143" t="s">
        <v>486</v>
      </c>
      <c r="I218" s="150"/>
      <c r="J218" s="150"/>
      <c r="K218" s="150"/>
      <c r="L218" s="150"/>
      <c r="M218" s="150"/>
      <c r="N218" s="150"/>
      <c r="O218" s="150"/>
      <c r="P218" s="150">
        <v>50000</v>
      </c>
      <c r="Q218" s="150">
        <f t="shared" si="35"/>
        <v>50000</v>
      </c>
    </row>
    <row r="219" spans="2:20" ht="78.75" x14ac:dyDescent="0.25">
      <c r="B219" s="35"/>
      <c r="C219" s="76"/>
      <c r="D219" s="84">
        <v>20.18</v>
      </c>
      <c r="E219" s="162" t="s">
        <v>1964</v>
      </c>
      <c r="F219" s="88" t="s">
        <v>117</v>
      </c>
      <c r="G219" s="1463" t="s">
        <v>1762</v>
      </c>
      <c r="H219" s="634" t="s">
        <v>486</v>
      </c>
      <c r="I219" s="635"/>
      <c r="J219" s="635"/>
      <c r="K219" s="635"/>
      <c r="L219" s="635"/>
      <c r="M219" s="635"/>
      <c r="N219" s="635"/>
      <c r="O219" s="635"/>
      <c r="P219" s="635">
        <v>50000</v>
      </c>
      <c r="Q219" s="635">
        <f t="shared" si="35"/>
        <v>50000</v>
      </c>
    </row>
    <row r="220" spans="2:20" ht="94.5" x14ac:dyDescent="0.25">
      <c r="B220" s="35"/>
      <c r="C220" s="76"/>
      <c r="D220" s="60">
        <v>20.190000000000001</v>
      </c>
      <c r="E220" s="127" t="s">
        <v>1961</v>
      </c>
      <c r="F220" s="19" t="s">
        <v>117</v>
      </c>
      <c r="G220" s="1230" t="s">
        <v>1951</v>
      </c>
      <c r="H220" s="143" t="s">
        <v>486</v>
      </c>
      <c r="I220" s="150"/>
      <c r="J220" s="150"/>
      <c r="K220" s="150"/>
      <c r="L220" s="150"/>
      <c r="M220" s="150"/>
      <c r="N220" s="150"/>
      <c r="O220" s="150"/>
      <c r="P220" s="150">
        <v>100000</v>
      </c>
      <c r="Q220" s="150">
        <f t="shared" si="35"/>
        <v>100000</v>
      </c>
    </row>
    <row r="221" spans="2:20" ht="94.5" x14ac:dyDescent="0.25">
      <c r="B221" s="35"/>
      <c r="C221" s="76"/>
      <c r="D221" s="84">
        <v>20.2</v>
      </c>
      <c r="E221" s="127" t="s">
        <v>1952</v>
      </c>
      <c r="F221" s="19" t="s">
        <v>117</v>
      </c>
      <c r="G221" s="1230" t="s">
        <v>1953</v>
      </c>
      <c r="H221" s="143" t="s">
        <v>486</v>
      </c>
      <c r="I221" s="150"/>
      <c r="J221" s="150"/>
      <c r="K221" s="150"/>
      <c r="L221" s="150"/>
      <c r="M221" s="150"/>
      <c r="N221" s="150"/>
      <c r="O221" s="150"/>
      <c r="P221" s="150">
        <v>100000</v>
      </c>
      <c r="Q221" s="150">
        <f t="shared" si="35"/>
        <v>100000</v>
      </c>
    </row>
    <row r="222" spans="2:20" ht="94.5" x14ac:dyDescent="0.25">
      <c r="B222" s="35"/>
      <c r="C222" s="54"/>
      <c r="D222" s="60">
        <v>20.21</v>
      </c>
      <c r="E222" s="127" t="s">
        <v>1954</v>
      </c>
      <c r="F222" s="19" t="s">
        <v>117</v>
      </c>
      <c r="G222" s="1068" t="s">
        <v>1955</v>
      </c>
      <c r="H222" s="143" t="s">
        <v>486</v>
      </c>
      <c r="I222" s="150"/>
      <c r="J222" s="150"/>
      <c r="K222" s="150"/>
      <c r="L222" s="150"/>
      <c r="M222" s="150"/>
      <c r="N222" s="150"/>
      <c r="O222" s="150"/>
      <c r="P222" s="150">
        <v>100000</v>
      </c>
      <c r="Q222" s="150">
        <f t="shared" si="35"/>
        <v>100000</v>
      </c>
    </row>
    <row r="223" spans="2:20" ht="47.25" x14ac:dyDescent="0.25">
      <c r="B223" s="41"/>
      <c r="C223" s="76"/>
      <c r="D223" s="60">
        <v>20.22</v>
      </c>
      <c r="E223" s="1518" t="s">
        <v>1957</v>
      </c>
      <c r="F223" s="88" t="s">
        <v>117</v>
      </c>
      <c r="G223" s="1231" t="s">
        <v>1956</v>
      </c>
      <c r="H223" s="143" t="s">
        <v>486</v>
      </c>
      <c r="I223" s="635"/>
      <c r="J223" s="635"/>
      <c r="K223" s="635"/>
      <c r="L223" s="635"/>
      <c r="M223" s="635"/>
      <c r="N223" s="635"/>
      <c r="O223" s="635"/>
      <c r="P223" s="635">
        <v>320000</v>
      </c>
      <c r="Q223" s="635">
        <f t="shared" si="35"/>
        <v>320000</v>
      </c>
    </row>
    <row r="224" spans="2:20" ht="126" x14ac:dyDescent="0.25">
      <c r="B224" s="41"/>
      <c r="C224" s="76"/>
      <c r="D224" s="84">
        <v>20.23</v>
      </c>
      <c r="E224" s="779" t="s">
        <v>1962</v>
      </c>
      <c r="F224" s="88" t="s">
        <v>117</v>
      </c>
      <c r="G224" s="1463" t="s">
        <v>1733</v>
      </c>
      <c r="H224" s="634" t="s">
        <v>486</v>
      </c>
      <c r="I224" s="635"/>
      <c r="J224" s="635"/>
      <c r="K224" s="635"/>
      <c r="L224" s="635"/>
      <c r="M224" s="635"/>
      <c r="N224" s="635"/>
      <c r="O224" s="635"/>
      <c r="P224" s="635">
        <v>240000</v>
      </c>
      <c r="Q224" s="635">
        <f t="shared" si="35"/>
        <v>240000</v>
      </c>
      <c r="T224" s="148"/>
    </row>
  </sheetData>
  <mergeCells count="3">
    <mergeCell ref="B1:Q1"/>
    <mergeCell ref="C3:E3"/>
    <mergeCell ref="B4:E4"/>
  </mergeCells>
  <pageMargins left="0.16" right="0.16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77"/>
  <sheetViews>
    <sheetView topLeftCell="C1" zoomScaleNormal="100" workbookViewId="0">
      <selection activeCell="Q18" sqref="Q18"/>
    </sheetView>
  </sheetViews>
  <sheetFormatPr defaultRowHeight="18.75" x14ac:dyDescent="0.3"/>
  <cols>
    <col min="1" max="2" width="7.375" style="590" hidden="1" customWidth="1"/>
    <col min="3" max="3" width="3" style="6" customWidth="1"/>
    <col min="4" max="4" width="5.5" style="6" customWidth="1"/>
    <col min="5" max="5" width="33" style="3" customWidth="1"/>
    <col min="6" max="6" width="6.125" style="3" hidden="1" customWidth="1"/>
    <col min="7" max="7" width="13.875" style="4" customWidth="1"/>
    <col min="8" max="8" width="11.75" style="7" customWidth="1"/>
    <col min="9" max="9" width="7.375" style="92" hidden="1" customWidth="1"/>
    <col min="10" max="10" width="10.125" style="92" hidden="1" customWidth="1"/>
    <col min="11" max="12" width="11.625" style="92" hidden="1" customWidth="1"/>
    <col min="13" max="13" width="9.875" style="92" hidden="1" customWidth="1"/>
    <col min="14" max="15" width="10.25" style="92" hidden="1" customWidth="1"/>
    <col min="16" max="16" width="13.75" style="92" hidden="1" customWidth="1"/>
    <col min="17" max="17" width="11.625" style="92" customWidth="1"/>
    <col min="18" max="16384" width="9" style="1"/>
  </cols>
  <sheetData>
    <row r="1" spans="1:17" ht="19.5" thickBot="1" x14ac:dyDescent="0.35"/>
    <row r="2" spans="1:17" s="235" customFormat="1" ht="20.25" thickTop="1" thickBot="1" x14ac:dyDescent="0.35">
      <c r="A2" s="236"/>
      <c r="B2" s="236"/>
      <c r="C2" s="237"/>
      <c r="D2" s="237"/>
      <c r="E2" s="245"/>
      <c r="F2" s="237"/>
      <c r="G2" s="1652" t="s">
        <v>2026</v>
      </c>
      <c r="H2" s="1653"/>
      <c r="I2" s="1653"/>
      <c r="J2" s="1653"/>
      <c r="K2" s="1653"/>
      <c r="L2" s="1653"/>
      <c r="M2" s="1653"/>
      <c r="N2" s="1653"/>
      <c r="O2" s="1653"/>
      <c r="P2" s="1653"/>
      <c r="Q2" s="1654"/>
    </row>
    <row r="3" spans="1:17" s="235" customFormat="1" ht="19.5" thickTop="1" x14ac:dyDescent="0.3">
      <c r="A3" s="238"/>
      <c r="B3" s="238"/>
      <c r="C3" s="237" t="s">
        <v>472</v>
      </c>
      <c r="D3" s="237"/>
      <c r="E3" s="245"/>
      <c r="F3" s="237"/>
      <c r="G3" s="188"/>
      <c r="H3" s="361"/>
      <c r="I3" s="188"/>
      <c r="J3" s="188"/>
      <c r="K3" s="188"/>
      <c r="L3" s="188"/>
      <c r="M3" s="188"/>
      <c r="N3" s="188"/>
      <c r="O3" s="188"/>
      <c r="P3" s="239"/>
    </row>
    <row r="4" spans="1:17" x14ac:dyDescent="0.3">
      <c r="A4" s="238"/>
      <c r="B4" s="238"/>
      <c r="C4" s="237" t="s">
        <v>473</v>
      </c>
      <c r="D4" s="237"/>
      <c r="E4" s="245"/>
      <c r="F4" s="237"/>
      <c r="G4" s="241"/>
      <c r="H4" s="242"/>
      <c r="I4" s="240"/>
      <c r="J4" s="240"/>
      <c r="K4" s="240"/>
      <c r="L4" s="240"/>
      <c r="M4" s="240"/>
      <c r="N4" s="240"/>
      <c r="O4" s="240"/>
      <c r="P4" s="243"/>
      <c r="Q4" s="1"/>
    </row>
    <row r="5" spans="1:17" s="235" customFormat="1" x14ac:dyDescent="0.3">
      <c r="A5" s="238"/>
      <c r="B5" s="238"/>
      <c r="C5" s="237" t="s">
        <v>145</v>
      </c>
      <c r="D5" s="237"/>
      <c r="E5" s="245"/>
      <c r="F5" s="237"/>
      <c r="G5" s="188"/>
      <c r="H5" s="361"/>
      <c r="I5" s="188"/>
      <c r="J5" s="188"/>
      <c r="K5" s="188"/>
      <c r="L5" s="188"/>
      <c r="M5" s="188"/>
      <c r="N5" s="188"/>
      <c r="O5" s="188"/>
      <c r="P5" s="239"/>
    </row>
    <row r="6" spans="1:17" x14ac:dyDescent="0.3">
      <c r="A6" s="244"/>
      <c r="B6" s="244"/>
      <c r="C6" s="590" t="s">
        <v>144</v>
      </c>
      <c r="D6" s="590"/>
      <c r="E6" s="6"/>
      <c r="F6" s="590"/>
      <c r="G6" s="241"/>
      <c r="H6" s="242"/>
      <c r="I6" s="240"/>
      <c r="J6" s="240"/>
      <c r="K6" s="240"/>
      <c r="L6" s="240"/>
      <c r="M6" s="240"/>
      <c r="N6" s="240"/>
      <c r="O6" s="240"/>
      <c r="P6" s="243"/>
      <c r="Q6" s="1"/>
    </row>
    <row r="7" spans="1:17" s="235" customFormat="1" x14ac:dyDescent="0.3">
      <c r="A7" s="244"/>
      <c r="B7" s="244"/>
      <c r="C7" s="153" t="s">
        <v>143</v>
      </c>
      <c r="D7" s="153"/>
      <c r="E7" s="154"/>
      <c r="F7" s="153"/>
      <c r="G7" s="188"/>
      <c r="H7" s="361"/>
      <c r="I7" s="188"/>
      <c r="J7" s="188"/>
      <c r="K7" s="188"/>
      <c r="L7" s="188"/>
      <c r="M7" s="188"/>
      <c r="N7" s="188"/>
      <c r="O7" s="188"/>
      <c r="P7" s="239"/>
    </row>
    <row r="8" spans="1:17" x14ac:dyDescent="0.3">
      <c r="A8" s="244"/>
      <c r="B8" s="244"/>
      <c r="C8" s="153" t="s">
        <v>142</v>
      </c>
      <c r="D8" s="153"/>
      <c r="E8" s="154"/>
      <c r="F8" s="153"/>
      <c r="G8" s="241"/>
      <c r="H8" s="242"/>
      <c r="I8" s="240"/>
      <c r="J8" s="240"/>
      <c r="K8" s="240"/>
      <c r="L8" s="240"/>
      <c r="M8" s="240"/>
      <c r="N8" s="240"/>
      <c r="O8" s="240"/>
      <c r="P8" s="243"/>
      <c r="Q8" s="1"/>
    </row>
    <row r="9" spans="1:17" s="235" customFormat="1" x14ac:dyDescent="0.3">
      <c r="A9" s="244"/>
      <c r="B9" s="244"/>
      <c r="C9" s="153" t="s">
        <v>141</v>
      </c>
      <c r="D9" s="153"/>
      <c r="E9" s="154"/>
      <c r="F9" s="153"/>
      <c r="G9" s="188"/>
      <c r="H9" s="361"/>
      <c r="I9" s="188"/>
      <c r="J9" s="188"/>
      <c r="K9" s="188"/>
      <c r="L9" s="188"/>
      <c r="M9" s="188"/>
      <c r="N9" s="188"/>
      <c r="O9" s="188"/>
      <c r="P9" s="239"/>
    </row>
    <row r="10" spans="1:17" x14ac:dyDescent="0.3">
      <c r="A10" s="244"/>
      <c r="B10" s="244"/>
      <c r="C10" s="153" t="s">
        <v>140</v>
      </c>
      <c r="D10" s="153"/>
      <c r="E10" s="154"/>
      <c r="F10" s="153"/>
      <c r="G10" s="241"/>
      <c r="H10" s="242"/>
      <c r="I10" s="240"/>
      <c r="J10" s="240"/>
      <c r="K10" s="240"/>
      <c r="L10" s="240"/>
      <c r="M10" s="240"/>
      <c r="N10" s="240"/>
      <c r="O10" s="240"/>
      <c r="P10" s="243"/>
      <c r="Q10" s="1"/>
    </row>
    <row r="11" spans="1:17" s="235" customFormat="1" x14ac:dyDescent="0.3">
      <c r="A11" s="244"/>
      <c r="B11" s="244"/>
      <c r="C11" s="153" t="s">
        <v>139</v>
      </c>
      <c r="D11" s="153"/>
      <c r="E11" s="154"/>
      <c r="F11" s="153"/>
      <c r="G11" s="188"/>
      <c r="H11" s="361"/>
      <c r="I11" s="188"/>
      <c r="J11" s="188"/>
      <c r="K11" s="188"/>
      <c r="L11" s="188"/>
      <c r="M11" s="188"/>
      <c r="N11" s="188"/>
      <c r="O11" s="188"/>
      <c r="P11" s="239"/>
    </row>
    <row r="12" spans="1:17" x14ac:dyDescent="0.3">
      <c r="A12" s="244"/>
      <c r="B12" s="244"/>
      <c r="C12" s="153" t="s">
        <v>138</v>
      </c>
      <c r="D12" s="153"/>
      <c r="E12" s="329"/>
      <c r="F12" s="590"/>
      <c r="G12" s="241"/>
      <c r="H12" s="242"/>
      <c r="I12" s="240"/>
      <c r="J12" s="240"/>
      <c r="K12" s="240"/>
      <c r="L12" s="240"/>
      <c r="M12" s="240"/>
      <c r="N12" s="240"/>
      <c r="O12" s="240"/>
      <c r="P12" s="243"/>
      <c r="Q12" s="1"/>
    </row>
    <row r="13" spans="1:17" s="235" customFormat="1" x14ac:dyDescent="0.3">
      <c r="A13" s="244"/>
      <c r="B13" s="244"/>
      <c r="C13" s="153" t="s">
        <v>137</v>
      </c>
      <c r="D13" s="153"/>
      <c r="E13" s="6"/>
      <c r="F13" s="590"/>
      <c r="G13" s="188"/>
      <c r="H13" s="361"/>
      <c r="I13" s="188"/>
      <c r="J13" s="188"/>
      <c r="K13" s="188"/>
      <c r="L13" s="188"/>
      <c r="M13" s="188"/>
      <c r="N13" s="188"/>
      <c r="O13" s="188"/>
      <c r="P13" s="239"/>
    </row>
    <row r="14" spans="1:17" s="175" customFormat="1" x14ac:dyDescent="0.3">
      <c r="A14" s="238"/>
      <c r="B14" s="238"/>
      <c r="C14" s="245" t="s">
        <v>136</v>
      </c>
      <c r="D14" s="245"/>
      <c r="E14" s="245"/>
      <c r="F14" s="245"/>
      <c r="G14" s="241"/>
      <c r="H14" s="246"/>
      <c r="I14" s="240"/>
      <c r="J14" s="240"/>
      <c r="K14" s="240"/>
      <c r="L14" s="240"/>
      <c r="M14" s="240"/>
      <c r="N14" s="240"/>
      <c r="O14" s="240"/>
      <c r="P14" s="243"/>
    </row>
    <row r="15" spans="1:17" x14ac:dyDescent="0.3">
      <c r="A15" s="244"/>
      <c r="B15" s="244"/>
      <c r="C15" s="240"/>
      <c r="D15" s="240"/>
      <c r="E15" s="246"/>
      <c r="F15" s="246"/>
      <c r="G15" s="241"/>
      <c r="H15" s="4"/>
      <c r="I15" s="240"/>
      <c r="J15" s="240"/>
      <c r="K15" s="240"/>
      <c r="L15" s="240"/>
      <c r="M15" s="240"/>
      <c r="N15" s="240"/>
      <c r="O15" s="240"/>
      <c r="P15" s="240"/>
      <c r="Q15" s="240"/>
    </row>
    <row r="16" spans="1:17" s="149" customFormat="1" ht="37.5" x14ac:dyDescent="0.2">
      <c r="A16" s="1389" t="s">
        <v>38</v>
      </c>
      <c r="B16" s="1469"/>
      <c r="C16" s="1660" t="s">
        <v>40</v>
      </c>
      <c r="D16" s="1661"/>
      <c r="E16" s="1662"/>
      <c r="F16" s="1044"/>
      <c r="G16" s="1044" t="s">
        <v>39</v>
      </c>
      <c r="H16" s="399" t="s">
        <v>9</v>
      </c>
      <c r="I16" s="497" t="s">
        <v>10</v>
      </c>
      <c r="J16" s="252" t="s">
        <v>11</v>
      </c>
      <c r="K16" s="252" t="s">
        <v>12</v>
      </c>
      <c r="L16" s="252" t="s">
        <v>13</v>
      </c>
      <c r="M16" s="252" t="s">
        <v>14</v>
      </c>
      <c r="N16" s="252" t="s">
        <v>168</v>
      </c>
      <c r="O16" s="252" t="s">
        <v>18</v>
      </c>
      <c r="P16" s="252" t="s">
        <v>92</v>
      </c>
      <c r="Q16" s="251" t="s">
        <v>113</v>
      </c>
    </row>
    <row r="17" spans="2:20" s="1330" customFormat="1" ht="22.5" customHeight="1" x14ac:dyDescent="0.3">
      <c r="C17" s="221" t="s">
        <v>93</v>
      </c>
      <c r="D17" s="222"/>
      <c r="E17" s="222"/>
      <c r="F17" s="1477"/>
      <c r="G17" s="1478"/>
      <c r="H17" s="1485"/>
      <c r="I17" s="1479">
        <f>SUM(I18+I131+I144+I156+I170+I213)</f>
        <v>0</v>
      </c>
      <c r="J17" s="1479">
        <f t="shared" ref="J17:Q17" si="0">SUM(J18+J131+J144+J156+J170+J213)</f>
        <v>550800</v>
      </c>
      <c r="K17" s="1479">
        <f t="shared" si="0"/>
        <v>1947853</v>
      </c>
      <c r="L17" s="1479">
        <f t="shared" si="0"/>
        <v>3050877</v>
      </c>
      <c r="M17" s="1479">
        <f t="shared" si="0"/>
        <v>0</v>
      </c>
      <c r="N17" s="1479">
        <f t="shared" si="0"/>
        <v>576170</v>
      </c>
      <c r="O17" s="1479">
        <f t="shared" si="0"/>
        <v>204000</v>
      </c>
      <c r="P17" s="1480">
        <f t="shared" si="0"/>
        <v>4260000</v>
      </c>
      <c r="Q17" s="1386">
        <f t="shared" si="0"/>
        <v>10589700</v>
      </c>
      <c r="S17" s="1390"/>
      <c r="T17" s="544"/>
    </row>
    <row r="18" spans="2:20" s="1330" customFormat="1" ht="18.75" customHeight="1" x14ac:dyDescent="0.3">
      <c r="B18" s="137" t="s">
        <v>496</v>
      </c>
      <c r="C18" s="271" t="s">
        <v>15</v>
      </c>
      <c r="D18" s="272"/>
      <c r="E18" s="344"/>
      <c r="F18" s="345"/>
      <c r="G18" s="346"/>
      <c r="H18" s="273"/>
      <c r="I18" s="1406">
        <f>SUM(I19+I33+I37+I42+I44+I53+I75+I117+I125)</f>
        <v>0</v>
      </c>
      <c r="J18" s="1406">
        <f t="shared" ref="J18:Q18" si="1">SUM(J19+J33+J37+J42+J44+J53+J75+J117+J125)</f>
        <v>515000</v>
      </c>
      <c r="K18" s="1406">
        <f t="shared" si="1"/>
        <v>1484583</v>
      </c>
      <c r="L18" s="1406">
        <f t="shared" si="1"/>
        <v>1148367</v>
      </c>
      <c r="M18" s="1406">
        <f t="shared" si="1"/>
        <v>0</v>
      </c>
      <c r="N18" s="1406">
        <f t="shared" si="1"/>
        <v>0</v>
      </c>
      <c r="O18" s="1406">
        <f t="shared" si="1"/>
        <v>0</v>
      </c>
      <c r="P18" s="1407">
        <f t="shared" si="1"/>
        <v>0</v>
      </c>
      <c r="Q18" s="1464">
        <f t="shared" si="1"/>
        <v>3147950</v>
      </c>
    </row>
    <row r="19" spans="2:20" s="1330" customFormat="1" ht="19.5" customHeight="1" x14ac:dyDescent="0.3">
      <c r="B19" s="134"/>
      <c r="C19" s="1387" t="s">
        <v>37</v>
      </c>
      <c r="D19" s="1235" t="s">
        <v>1</v>
      </c>
      <c r="E19" s="1481"/>
      <c r="F19" s="1419"/>
      <c r="G19" s="1420"/>
      <c r="H19" s="1237"/>
      <c r="I19" s="385">
        <f>SUM(I20:I32)</f>
        <v>0</v>
      </c>
      <c r="J19" s="385">
        <f>SUM(J20:J32)</f>
        <v>35800</v>
      </c>
      <c r="K19" s="385">
        <f t="shared" ref="K19:Q19" si="2">SUM(K20:K32)</f>
        <v>495680</v>
      </c>
      <c r="L19" s="385">
        <f t="shared" si="2"/>
        <v>141640</v>
      </c>
      <c r="M19" s="385">
        <f t="shared" si="2"/>
        <v>0</v>
      </c>
      <c r="N19" s="385">
        <f t="shared" si="2"/>
        <v>0</v>
      </c>
      <c r="O19" s="385">
        <f t="shared" si="2"/>
        <v>0</v>
      </c>
      <c r="P19" s="498">
        <f t="shared" si="2"/>
        <v>0</v>
      </c>
      <c r="Q19" s="261">
        <f t="shared" si="2"/>
        <v>673120</v>
      </c>
    </row>
    <row r="20" spans="2:20" s="1330" customFormat="1" ht="61.5" customHeight="1" x14ac:dyDescent="0.3">
      <c r="B20" s="134"/>
      <c r="C20" s="322"/>
      <c r="D20" s="323">
        <v>1.1000000000000001</v>
      </c>
      <c r="E20" s="1466" t="s">
        <v>223</v>
      </c>
      <c r="F20" s="1470">
        <v>6</v>
      </c>
      <c r="G20" s="7" t="s">
        <v>497</v>
      </c>
      <c r="H20" s="334" t="s">
        <v>498</v>
      </c>
      <c r="I20" s="220"/>
      <c r="J20" s="220"/>
      <c r="K20" s="220"/>
      <c r="L20" s="220">
        <v>8000</v>
      </c>
      <c r="M20" s="220"/>
      <c r="N20" s="220"/>
      <c r="O20" s="220"/>
      <c r="P20" s="597"/>
      <c r="Q20" s="413">
        <f>SUM(L20:P20)</f>
        <v>8000</v>
      </c>
    </row>
    <row r="21" spans="2:20" s="1330" customFormat="1" ht="56.25" x14ac:dyDescent="0.3">
      <c r="B21" s="134"/>
      <c r="C21" s="312"/>
      <c r="D21" s="135">
        <v>1.2</v>
      </c>
      <c r="E21" s="529" t="s">
        <v>499</v>
      </c>
      <c r="F21" s="137" t="s">
        <v>43</v>
      </c>
      <c r="G21" s="7" t="s">
        <v>500</v>
      </c>
      <c r="H21" s="334" t="s">
        <v>501</v>
      </c>
      <c r="I21" s="220"/>
      <c r="J21" s="220"/>
      <c r="K21" s="220">
        <v>28000</v>
      </c>
      <c r="L21" s="220">
        <v>10000</v>
      </c>
      <c r="M21" s="220"/>
      <c r="N21" s="220"/>
      <c r="O21" s="220"/>
      <c r="P21" s="597"/>
      <c r="Q21" s="413">
        <f>SUM(K21:P21)</f>
        <v>38000</v>
      </c>
    </row>
    <row r="22" spans="2:20" s="1330" customFormat="1" ht="42" customHeight="1" x14ac:dyDescent="0.3">
      <c r="B22" s="134"/>
      <c r="C22" s="312"/>
      <c r="D22" s="135">
        <v>1.3</v>
      </c>
      <c r="E22" s="529" t="s">
        <v>256</v>
      </c>
      <c r="F22" s="137">
        <v>6</v>
      </c>
      <c r="G22" s="7" t="s">
        <v>225</v>
      </c>
      <c r="H22" s="334" t="s">
        <v>502</v>
      </c>
      <c r="I22" s="220"/>
      <c r="J22" s="220"/>
      <c r="K22" s="220">
        <v>10000</v>
      </c>
      <c r="L22" s="220">
        <v>2000</v>
      </c>
      <c r="M22" s="220"/>
      <c r="N22" s="220"/>
      <c r="O22" s="220"/>
      <c r="P22" s="597"/>
      <c r="Q22" s="413">
        <f>SUM(I22:P22)</f>
        <v>12000</v>
      </c>
    </row>
    <row r="23" spans="2:20" s="1330" customFormat="1" ht="37.5" x14ac:dyDescent="0.3">
      <c r="B23" s="134"/>
      <c r="C23" s="312"/>
      <c r="D23" s="135">
        <v>1.4</v>
      </c>
      <c r="E23" s="529" t="s">
        <v>240</v>
      </c>
      <c r="F23" s="7">
        <v>6</v>
      </c>
      <c r="G23" s="79" t="s">
        <v>503</v>
      </c>
      <c r="H23" s="334" t="s">
        <v>502</v>
      </c>
      <c r="I23" s="220"/>
      <c r="J23" s="220"/>
      <c r="K23" s="220"/>
      <c r="L23" s="220">
        <v>48120</v>
      </c>
      <c r="M23" s="220"/>
      <c r="N23" s="220"/>
      <c r="O23" s="220"/>
      <c r="P23" s="597"/>
      <c r="Q23" s="413">
        <f>SUM(K23:P23)</f>
        <v>48120</v>
      </c>
    </row>
    <row r="24" spans="2:20" s="1330" customFormat="1" ht="37.5" x14ac:dyDescent="0.3">
      <c r="B24" s="134"/>
      <c r="C24" s="312"/>
      <c r="D24" s="135">
        <v>1.5</v>
      </c>
      <c r="E24" s="529" t="s">
        <v>224</v>
      </c>
      <c r="F24" s="7">
        <v>6</v>
      </c>
      <c r="G24" s="7" t="s">
        <v>504</v>
      </c>
      <c r="H24" s="334" t="s">
        <v>502</v>
      </c>
      <c r="I24" s="220"/>
      <c r="J24" s="220"/>
      <c r="K24" s="220">
        <v>10000</v>
      </c>
      <c r="L24" s="220">
        <v>20000</v>
      </c>
      <c r="M24" s="220"/>
      <c r="N24" s="220"/>
      <c r="O24" s="220"/>
      <c r="P24" s="597"/>
      <c r="Q24" s="413">
        <f>SUM(I24:P24)</f>
        <v>30000</v>
      </c>
    </row>
    <row r="25" spans="2:20" s="1330" customFormat="1" ht="37.5" x14ac:dyDescent="0.3">
      <c r="B25" s="134"/>
      <c r="C25" s="312"/>
      <c r="D25" s="135">
        <v>1.6</v>
      </c>
      <c r="E25" s="529" t="s">
        <v>505</v>
      </c>
      <c r="F25" s="137">
        <v>6</v>
      </c>
      <c r="G25" s="7" t="s">
        <v>506</v>
      </c>
      <c r="H25" s="334" t="s">
        <v>507</v>
      </c>
      <c r="I25" s="220"/>
      <c r="J25" s="220"/>
      <c r="K25" s="220">
        <v>6000</v>
      </c>
      <c r="L25" s="220">
        <v>6000</v>
      </c>
      <c r="M25" s="220"/>
      <c r="N25" s="220"/>
      <c r="O25" s="220"/>
      <c r="P25" s="597"/>
      <c r="Q25" s="413">
        <f>SUM(I25:P25)</f>
        <v>12000</v>
      </c>
    </row>
    <row r="26" spans="2:20" s="1330" customFormat="1" x14ac:dyDescent="0.3">
      <c r="B26" s="134"/>
      <c r="C26" s="312"/>
      <c r="D26" s="135">
        <v>1.7</v>
      </c>
      <c r="E26" s="529" t="s">
        <v>257</v>
      </c>
      <c r="F26" s="137">
        <v>6</v>
      </c>
      <c r="G26" s="7" t="s">
        <v>508</v>
      </c>
      <c r="H26" s="334" t="s">
        <v>509</v>
      </c>
      <c r="I26" s="220"/>
      <c r="J26" s="220">
        <v>7200</v>
      </c>
      <c r="K26" s="220">
        <v>2880</v>
      </c>
      <c r="L26" s="220">
        <v>9920</v>
      </c>
      <c r="M26" s="220"/>
      <c r="N26" s="220"/>
      <c r="O26" s="220"/>
      <c r="P26" s="597"/>
      <c r="Q26" s="413">
        <f t="shared" ref="Q26:Q32" si="3">SUM(J26:P26)</f>
        <v>20000</v>
      </c>
    </row>
    <row r="27" spans="2:20" s="1330" customFormat="1" ht="37.5" x14ac:dyDescent="0.3">
      <c r="B27" s="134"/>
      <c r="C27" s="267"/>
      <c r="D27" s="268">
        <v>1.8</v>
      </c>
      <c r="E27" s="437" t="s">
        <v>510</v>
      </c>
      <c r="F27" s="353">
        <v>6</v>
      </c>
      <c r="G27" s="331" t="s">
        <v>511</v>
      </c>
      <c r="H27" s="1492" t="s">
        <v>512</v>
      </c>
      <c r="I27" s="1493"/>
      <c r="J27" s="1493">
        <v>5000</v>
      </c>
      <c r="K27" s="1493">
        <v>5000</v>
      </c>
      <c r="L27" s="1493">
        <v>5000</v>
      </c>
      <c r="M27" s="1493"/>
      <c r="N27" s="1493"/>
      <c r="O27" s="1493"/>
      <c r="P27" s="605"/>
      <c r="Q27" s="417">
        <f t="shared" si="3"/>
        <v>15000</v>
      </c>
    </row>
    <row r="28" spans="2:20" s="1330" customFormat="1" ht="37.5" x14ac:dyDescent="0.3">
      <c r="B28" s="134"/>
      <c r="C28" s="312"/>
      <c r="D28" s="135">
        <v>1.9</v>
      </c>
      <c r="E28" s="529" t="s">
        <v>1</v>
      </c>
      <c r="F28" s="137">
        <v>6</v>
      </c>
      <c r="G28" s="7" t="s">
        <v>513</v>
      </c>
      <c r="H28" s="334" t="s">
        <v>486</v>
      </c>
      <c r="I28" s="220"/>
      <c r="J28" s="220"/>
      <c r="K28" s="220">
        <v>412000</v>
      </c>
      <c r="L28" s="220"/>
      <c r="M28" s="220"/>
      <c r="N28" s="220"/>
      <c r="O28" s="220"/>
      <c r="P28" s="597"/>
      <c r="Q28" s="413">
        <f t="shared" si="3"/>
        <v>412000</v>
      </c>
    </row>
    <row r="29" spans="2:20" s="1330" customFormat="1" ht="37.5" x14ac:dyDescent="0.3">
      <c r="B29" s="134"/>
      <c r="C29" s="312"/>
      <c r="D29" s="314">
        <v>1.1000000000000001</v>
      </c>
      <c r="E29" s="529" t="s">
        <v>514</v>
      </c>
      <c r="F29" s="7">
        <v>6</v>
      </c>
      <c r="G29" s="7" t="s">
        <v>255</v>
      </c>
      <c r="H29" s="334" t="s">
        <v>486</v>
      </c>
      <c r="I29" s="220"/>
      <c r="J29" s="220">
        <v>20000</v>
      </c>
      <c r="K29" s="220"/>
      <c r="L29" s="220">
        <v>20000</v>
      </c>
      <c r="M29" s="220"/>
      <c r="N29" s="220"/>
      <c r="O29" s="220"/>
      <c r="P29" s="597"/>
      <c r="Q29" s="413">
        <f t="shared" si="3"/>
        <v>40000</v>
      </c>
    </row>
    <row r="30" spans="2:20" s="1330" customFormat="1" ht="37.5" x14ac:dyDescent="0.3">
      <c r="B30" s="134"/>
      <c r="C30" s="312"/>
      <c r="D30" s="135">
        <v>1.1100000000000001</v>
      </c>
      <c r="E30" s="529" t="s">
        <v>266</v>
      </c>
      <c r="F30" s="137">
        <v>6</v>
      </c>
      <c r="G30" s="7" t="s">
        <v>515</v>
      </c>
      <c r="H30" s="334" t="s">
        <v>516</v>
      </c>
      <c r="I30" s="220"/>
      <c r="J30" s="220"/>
      <c r="K30" s="220">
        <v>5000</v>
      </c>
      <c r="L30" s="220">
        <v>10000</v>
      </c>
      <c r="M30" s="220"/>
      <c r="N30" s="220"/>
      <c r="O30" s="220"/>
      <c r="P30" s="597"/>
      <c r="Q30" s="413">
        <f>SUM(J30:P30)</f>
        <v>15000</v>
      </c>
    </row>
    <row r="31" spans="2:20" s="1330" customFormat="1" ht="37.5" x14ac:dyDescent="0.3">
      <c r="B31" s="134"/>
      <c r="C31" s="312"/>
      <c r="D31" s="135">
        <v>1.1200000000000001</v>
      </c>
      <c r="E31" s="529" t="s">
        <v>517</v>
      </c>
      <c r="F31" s="7" t="s">
        <v>47</v>
      </c>
      <c r="G31" s="7" t="s">
        <v>255</v>
      </c>
      <c r="H31" s="595" t="s">
        <v>518</v>
      </c>
      <c r="I31" s="220"/>
      <c r="J31" s="220">
        <v>3600</v>
      </c>
      <c r="K31" s="220">
        <v>3800</v>
      </c>
      <c r="L31" s="220">
        <v>2600</v>
      </c>
      <c r="M31" s="220"/>
      <c r="N31" s="220"/>
      <c r="O31" s="220"/>
      <c r="P31" s="597"/>
      <c r="Q31" s="413">
        <f t="shared" si="3"/>
        <v>10000</v>
      </c>
    </row>
    <row r="32" spans="2:20" s="1330" customFormat="1" ht="37.5" x14ac:dyDescent="0.3">
      <c r="B32" s="134"/>
      <c r="C32" s="312"/>
      <c r="D32" s="135">
        <v>1.1299999999999999</v>
      </c>
      <c r="E32" s="529" t="s">
        <v>519</v>
      </c>
      <c r="F32" s="137">
        <v>6</v>
      </c>
      <c r="G32" s="7" t="s">
        <v>520</v>
      </c>
      <c r="H32" s="334" t="s">
        <v>486</v>
      </c>
      <c r="I32" s="220"/>
      <c r="J32" s="220"/>
      <c r="K32" s="220">
        <v>13000</v>
      </c>
      <c r="L32" s="220"/>
      <c r="M32" s="220"/>
      <c r="N32" s="220"/>
      <c r="O32" s="220"/>
      <c r="P32" s="597"/>
      <c r="Q32" s="413">
        <f t="shared" si="3"/>
        <v>13000</v>
      </c>
    </row>
    <row r="33" spans="2:17" s="1330" customFormat="1" ht="20.25" customHeight="1" x14ac:dyDescent="0.3">
      <c r="B33" s="134"/>
      <c r="C33" s="1387" t="s">
        <v>50</v>
      </c>
      <c r="D33" s="1235" t="s">
        <v>57</v>
      </c>
      <c r="E33" s="1245"/>
      <c r="F33" s="1419"/>
      <c r="G33" s="1420"/>
      <c r="H33" s="1237"/>
      <c r="I33" s="385">
        <f>SUM(I34:I36)</f>
        <v>0</v>
      </c>
      <c r="J33" s="385">
        <f t="shared" ref="J33:Q33" si="4">SUM(J34:J36)</f>
        <v>0</v>
      </c>
      <c r="K33" s="385">
        <f t="shared" si="4"/>
        <v>0</v>
      </c>
      <c r="L33" s="385">
        <f t="shared" si="4"/>
        <v>25000</v>
      </c>
      <c r="M33" s="385">
        <f t="shared" si="4"/>
        <v>0</v>
      </c>
      <c r="N33" s="385">
        <f t="shared" si="4"/>
        <v>0</v>
      </c>
      <c r="O33" s="385">
        <f t="shared" si="4"/>
        <v>0</v>
      </c>
      <c r="P33" s="498">
        <f t="shared" si="4"/>
        <v>0</v>
      </c>
      <c r="Q33" s="261">
        <f t="shared" si="4"/>
        <v>25000</v>
      </c>
    </row>
    <row r="34" spans="2:17" s="1330" customFormat="1" ht="37.5" x14ac:dyDescent="0.3">
      <c r="B34" s="134"/>
      <c r="C34" s="312"/>
      <c r="D34" s="135">
        <v>2.1</v>
      </c>
      <c r="E34" s="529" t="s">
        <v>521</v>
      </c>
      <c r="F34" s="7">
        <v>1</v>
      </c>
      <c r="G34" s="7" t="s">
        <v>504</v>
      </c>
      <c r="H34" s="334" t="s">
        <v>486</v>
      </c>
      <c r="I34" s="220"/>
      <c r="J34" s="220"/>
      <c r="K34" s="220"/>
      <c r="L34" s="220">
        <v>5000</v>
      </c>
      <c r="M34" s="220"/>
      <c r="N34" s="220"/>
      <c r="O34" s="220"/>
      <c r="P34" s="597"/>
      <c r="Q34" s="413">
        <f>SUM(L34:P34)</f>
        <v>5000</v>
      </c>
    </row>
    <row r="35" spans="2:17" s="1330" customFormat="1" ht="37.5" x14ac:dyDescent="0.3">
      <c r="B35" s="134"/>
      <c r="C35" s="312"/>
      <c r="D35" s="135">
        <v>2.2000000000000002</v>
      </c>
      <c r="E35" s="529" t="s">
        <v>522</v>
      </c>
      <c r="F35" s="137">
        <v>1</v>
      </c>
      <c r="G35" s="7" t="s">
        <v>523</v>
      </c>
      <c r="H35" s="578" t="s">
        <v>524</v>
      </c>
      <c r="I35" s="220"/>
      <c r="J35" s="220"/>
      <c r="K35" s="220"/>
      <c r="L35" s="220">
        <v>10000</v>
      </c>
      <c r="M35" s="220"/>
      <c r="N35" s="220"/>
      <c r="O35" s="220"/>
      <c r="P35" s="597"/>
      <c r="Q35" s="413">
        <f>SUM(L35:P35)</f>
        <v>10000</v>
      </c>
    </row>
    <row r="36" spans="2:17" s="1330" customFormat="1" ht="37.5" x14ac:dyDescent="0.3">
      <c r="B36" s="134"/>
      <c r="C36" s="312"/>
      <c r="D36" s="135">
        <v>2.2999999999999998</v>
      </c>
      <c r="E36" s="529" t="s">
        <v>525</v>
      </c>
      <c r="F36" s="137">
        <v>1</v>
      </c>
      <c r="G36" s="7" t="s">
        <v>523</v>
      </c>
      <c r="H36" s="578" t="s">
        <v>526</v>
      </c>
      <c r="I36" s="220"/>
      <c r="J36" s="220"/>
      <c r="K36" s="220"/>
      <c r="L36" s="220">
        <v>10000</v>
      </c>
      <c r="M36" s="220"/>
      <c r="N36" s="220"/>
      <c r="O36" s="220"/>
      <c r="P36" s="597"/>
      <c r="Q36" s="413">
        <f>SUM(L36:P36)</f>
        <v>10000</v>
      </c>
    </row>
    <row r="37" spans="2:17" s="1330" customFormat="1" x14ac:dyDescent="0.3">
      <c r="B37" s="134"/>
      <c r="C37" s="1387" t="s">
        <v>51</v>
      </c>
      <c r="D37" s="1246" t="s">
        <v>174</v>
      </c>
      <c r="E37" s="1245"/>
      <c r="F37" s="1419"/>
      <c r="G37" s="1420"/>
      <c r="H37" s="1237"/>
      <c r="I37" s="385">
        <f>SUM(I38:I41)</f>
        <v>0</v>
      </c>
      <c r="J37" s="385">
        <f t="shared" ref="J37:Q37" si="5">SUM(J38:J41)</f>
        <v>0</v>
      </c>
      <c r="K37" s="385">
        <f t="shared" si="5"/>
        <v>6000</v>
      </c>
      <c r="L37" s="385">
        <f t="shared" si="5"/>
        <v>124800</v>
      </c>
      <c r="M37" s="385">
        <f t="shared" si="5"/>
        <v>0</v>
      </c>
      <c r="N37" s="385">
        <f t="shared" si="5"/>
        <v>0</v>
      </c>
      <c r="O37" s="385">
        <f t="shared" si="5"/>
        <v>0</v>
      </c>
      <c r="P37" s="498">
        <f t="shared" si="5"/>
        <v>0</v>
      </c>
      <c r="Q37" s="261">
        <f t="shared" si="5"/>
        <v>130800</v>
      </c>
    </row>
    <row r="38" spans="2:17" s="1330" customFormat="1" ht="56.25" x14ac:dyDescent="0.3">
      <c r="B38" s="134"/>
      <c r="C38" s="1483"/>
      <c r="D38" s="135">
        <v>3.1</v>
      </c>
      <c r="E38" s="529" t="s">
        <v>262</v>
      </c>
      <c r="F38" s="137">
        <v>4</v>
      </c>
      <c r="G38" s="7" t="s">
        <v>500</v>
      </c>
      <c r="H38" s="334" t="s">
        <v>527</v>
      </c>
      <c r="I38" s="220"/>
      <c r="J38" s="220"/>
      <c r="K38" s="220">
        <v>6000</v>
      </c>
      <c r="L38" s="220">
        <v>18440</v>
      </c>
      <c r="M38" s="220"/>
      <c r="N38" s="220"/>
      <c r="O38" s="220"/>
      <c r="P38" s="597"/>
      <c r="Q38" s="413">
        <f>SUM(K38:P38)</f>
        <v>24440</v>
      </c>
    </row>
    <row r="39" spans="2:17" s="1330" customFormat="1" ht="37.5" x14ac:dyDescent="0.3">
      <c r="B39" s="134"/>
      <c r="C39" s="312"/>
      <c r="D39" s="1471">
        <v>3.2</v>
      </c>
      <c r="E39" s="529" t="s">
        <v>528</v>
      </c>
      <c r="F39" s="137">
        <v>4</v>
      </c>
      <c r="G39" s="7" t="s">
        <v>529</v>
      </c>
      <c r="H39" s="334" t="s">
        <v>486</v>
      </c>
      <c r="I39" s="220"/>
      <c r="J39" s="220"/>
      <c r="K39" s="220"/>
      <c r="L39" s="220">
        <v>61360</v>
      </c>
      <c r="M39" s="220"/>
      <c r="N39" s="220"/>
      <c r="O39" s="220"/>
      <c r="P39" s="597"/>
      <c r="Q39" s="413">
        <f>SUM(L39:P39)</f>
        <v>61360</v>
      </c>
    </row>
    <row r="40" spans="2:17" s="1330" customFormat="1" ht="37.5" x14ac:dyDescent="0.3">
      <c r="B40" s="134"/>
      <c r="C40" s="312"/>
      <c r="D40" s="135">
        <v>3.3</v>
      </c>
      <c r="E40" s="529" t="s">
        <v>226</v>
      </c>
      <c r="F40" s="137">
        <v>4</v>
      </c>
      <c r="G40" s="7" t="s">
        <v>515</v>
      </c>
      <c r="H40" s="334" t="s">
        <v>530</v>
      </c>
      <c r="I40" s="220"/>
      <c r="J40" s="220"/>
      <c r="K40" s="220"/>
      <c r="L40" s="220">
        <v>15000</v>
      </c>
      <c r="M40" s="220"/>
      <c r="N40" s="220"/>
      <c r="O40" s="220"/>
      <c r="P40" s="597"/>
      <c r="Q40" s="413">
        <f>SUM(K40:P40)</f>
        <v>15000</v>
      </c>
    </row>
    <row r="41" spans="2:17" s="1330" customFormat="1" ht="37.5" x14ac:dyDescent="0.3">
      <c r="B41" s="134"/>
      <c r="C41" s="312"/>
      <c r="D41" s="135">
        <v>3.4</v>
      </c>
      <c r="E41" s="529" t="s">
        <v>227</v>
      </c>
      <c r="F41" s="137">
        <v>4</v>
      </c>
      <c r="G41" s="7" t="s">
        <v>515</v>
      </c>
      <c r="H41" s="334" t="s">
        <v>531</v>
      </c>
      <c r="I41" s="220"/>
      <c r="J41" s="220"/>
      <c r="K41" s="220"/>
      <c r="L41" s="220">
        <v>30000</v>
      </c>
      <c r="M41" s="220"/>
      <c r="N41" s="220"/>
      <c r="O41" s="220"/>
      <c r="P41" s="597"/>
      <c r="Q41" s="413">
        <f t="shared" ref="Q41" si="6">SUM(L41:P41)</f>
        <v>30000</v>
      </c>
    </row>
    <row r="42" spans="2:17" s="1330" customFormat="1" x14ac:dyDescent="0.3">
      <c r="B42" s="134"/>
      <c r="C42" s="1387" t="s">
        <v>52</v>
      </c>
      <c r="D42" s="1246" t="s">
        <v>6</v>
      </c>
      <c r="E42" s="1245"/>
      <c r="F42" s="1419"/>
      <c r="G42" s="1420"/>
      <c r="H42" s="1237"/>
      <c r="I42" s="385">
        <f>SUM(I43:I43)</f>
        <v>0</v>
      </c>
      <c r="J42" s="385">
        <f t="shared" ref="J42:Q42" si="7">SUM(J43:J43)</f>
        <v>0</v>
      </c>
      <c r="K42" s="385">
        <f t="shared" si="7"/>
        <v>20000</v>
      </c>
      <c r="L42" s="385">
        <f t="shared" si="7"/>
        <v>28000</v>
      </c>
      <c r="M42" s="385">
        <f t="shared" si="7"/>
        <v>0</v>
      </c>
      <c r="N42" s="385">
        <f t="shared" si="7"/>
        <v>0</v>
      </c>
      <c r="O42" s="385">
        <f t="shared" si="7"/>
        <v>0</v>
      </c>
      <c r="P42" s="498">
        <f t="shared" si="7"/>
        <v>0</v>
      </c>
      <c r="Q42" s="261">
        <f t="shared" si="7"/>
        <v>48000</v>
      </c>
    </row>
    <row r="43" spans="2:17" s="1330" customFormat="1" ht="37.5" x14ac:dyDescent="0.3">
      <c r="B43" s="134"/>
      <c r="C43" s="312"/>
      <c r="D43" s="135">
        <v>4.0999999999999996</v>
      </c>
      <c r="E43" s="529" t="s">
        <v>263</v>
      </c>
      <c r="F43" s="137">
        <v>1</v>
      </c>
      <c r="G43" s="7" t="s">
        <v>500</v>
      </c>
      <c r="H43" s="334" t="s">
        <v>527</v>
      </c>
      <c r="I43" s="220"/>
      <c r="J43" s="220"/>
      <c r="K43" s="220">
        <v>20000</v>
      </c>
      <c r="L43" s="220">
        <v>28000</v>
      </c>
      <c r="M43" s="220"/>
      <c r="N43" s="220"/>
      <c r="O43" s="220"/>
      <c r="P43" s="597"/>
      <c r="Q43" s="413">
        <f>SUM(K43:P43)</f>
        <v>48000</v>
      </c>
    </row>
    <row r="44" spans="2:17" s="1330" customFormat="1" x14ac:dyDescent="0.3">
      <c r="B44" s="134"/>
      <c r="C44" s="1387" t="s">
        <v>53</v>
      </c>
      <c r="D44" s="1246" t="s">
        <v>7</v>
      </c>
      <c r="E44" s="1245"/>
      <c r="F44" s="1419"/>
      <c r="G44" s="1420"/>
      <c r="H44" s="1237"/>
      <c r="I44" s="385">
        <f>SUM(I45:I52)</f>
        <v>0</v>
      </c>
      <c r="J44" s="385">
        <f t="shared" ref="J44:Q44" si="8">SUM(J45:J52)</f>
        <v>0</v>
      </c>
      <c r="K44" s="385">
        <f t="shared" si="8"/>
        <v>13800</v>
      </c>
      <c r="L44" s="385">
        <f t="shared" si="8"/>
        <v>56200</v>
      </c>
      <c r="M44" s="385">
        <f t="shared" si="8"/>
        <v>0</v>
      </c>
      <c r="N44" s="385">
        <f t="shared" si="8"/>
        <v>0</v>
      </c>
      <c r="O44" s="385">
        <f t="shared" si="8"/>
        <v>0</v>
      </c>
      <c r="P44" s="498">
        <f t="shared" si="8"/>
        <v>0</v>
      </c>
      <c r="Q44" s="261">
        <f t="shared" si="8"/>
        <v>70000</v>
      </c>
    </row>
    <row r="45" spans="2:17" s="1330" customFormat="1" ht="56.25" customHeight="1" x14ac:dyDescent="0.3">
      <c r="B45" s="134"/>
      <c r="C45" s="312"/>
      <c r="D45" s="135">
        <v>5.0999999999999996</v>
      </c>
      <c r="E45" s="529" t="s">
        <v>532</v>
      </c>
      <c r="F45" s="1470">
        <v>1</v>
      </c>
      <c r="G45" s="7" t="s">
        <v>497</v>
      </c>
      <c r="H45" s="334" t="s">
        <v>533</v>
      </c>
      <c r="I45" s="220"/>
      <c r="J45" s="220"/>
      <c r="K45" s="220"/>
      <c r="L45" s="220">
        <v>5000</v>
      </c>
      <c r="M45" s="220"/>
      <c r="N45" s="220"/>
      <c r="O45" s="220"/>
      <c r="P45" s="597"/>
      <c r="Q45" s="413">
        <f>SUM(L45:P45)</f>
        <v>5000</v>
      </c>
    </row>
    <row r="46" spans="2:17" s="1330" customFormat="1" ht="37.5" x14ac:dyDescent="0.3">
      <c r="B46" s="134"/>
      <c r="C46" s="267"/>
      <c r="D46" s="268">
        <v>5.2</v>
      </c>
      <c r="E46" s="437" t="s">
        <v>534</v>
      </c>
      <c r="F46" s="353">
        <v>1</v>
      </c>
      <c r="G46" s="331" t="s">
        <v>535</v>
      </c>
      <c r="H46" s="337" t="s">
        <v>536</v>
      </c>
      <c r="I46" s="1493"/>
      <c r="J46" s="1493"/>
      <c r="K46" s="1493"/>
      <c r="L46" s="1493">
        <v>10000</v>
      </c>
      <c r="M46" s="1493"/>
      <c r="N46" s="1493"/>
      <c r="O46" s="1493"/>
      <c r="P46" s="605"/>
      <c r="Q46" s="417">
        <f>SUM(L46:P46)</f>
        <v>10000</v>
      </c>
    </row>
    <row r="47" spans="2:17" s="1330" customFormat="1" ht="37.5" x14ac:dyDescent="0.3">
      <c r="B47" s="134"/>
      <c r="C47" s="312"/>
      <c r="D47" s="135">
        <v>5.3</v>
      </c>
      <c r="E47" s="529" t="s">
        <v>264</v>
      </c>
      <c r="F47" s="137">
        <v>1</v>
      </c>
      <c r="G47" s="7" t="s">
        <v>515</v>
      </c>
      <c r="H47" s="578" t="s">
        <v>537</v>
      </c>
      <c r="I47" s="220"/>
      <c r="J47" s="220"/>
      <c r="K47" s="220">
        <v>2500</v>
      </c>
      <c r="L47" s="220">
        <v>2500</v>
      </c>
      <c r="M47" s="220"/>
      <c r="N47" s="220"/>
      <c r="O47" s="220"/>
      <c r="P47" s="597"/>
      <c r="Q47" s="413">
        <f>SUM(K47:P47)</f>
        <v>5000</v>
      </c>
    </row>
    <row r="48" spans="2:17" s="1330" customFormat="1" ht="37.5" x14ac:dyDescent="0.3">
      <c r="B48" s="134"/>
      <c r="C48" s="312"/>
      <c r="D48" s="135">
        <v>5.4</v>
      </c>
      <c r="E48" s="1408" t="s">
        <v>265</v>
      </c>
      <c r="F48" s="137">
        <v>1</v>
      </c>
      <c r="G48" s="7" t="s">
        <v>515</v>
      </c>
      <c r="H48" s="334" t="s">
        <v>538</v>
      </c>
      <c r="I48" s="220"/>
      <c r="J48" s="220"/>
      <c r="K48" s="220">
        <v>2500</v>
      </c>
      <c r="L48" s="220">
        <v>2500</v>
      </c>
      <c r="M48" s="220"/>
      <c r="N48" s="220"/>
      <c r="O48" s="220"/>
      <c r="P48" s="597"/>
      <c r="Q48" s="413">
        <f>SUM(K48:P48)</f>
        <v>5000</v>
      </c>
    </row>
    <row r="49" spans="2:17" s="1330" customFormat="1" ht="37.5" x14ac:dyDescent="0.3">
      <c r="B49" s="134"/>
      <c r="C49" s="312"/>
      <c r="D49" s="135">
        <v>5.5</v>
      </c>
      <c r="E49" s="529" t="s">
        <v>474</v>
      </c>
      <c r="F49" s="7">
        <v>1</v>
      </c>
      <c r="G49" s="7" t="s">
        <v>504</v>
      </c>
      <c r="H49" s="553" t="s">
        <v>539</v>
      </c>
      <c r="I49" s="220"/>
      <c r="J49" s="220"/>
      <c r="K49" s="220"/>
      <c r="L49" s="220">
        <v>20000</v>
      </c>
      <c r="M49" s="220"/>
      <c r="N49" s="220"/>
      <c r="O49" s="220"/>
      <c r="P49" s="597"/>
      <c r="Q49" s="413">
        <f>SUM(L49:P49)</f>
        <v>20000</v>
      </c>
    </row>
    <row r="50" spans="2:17" s="1330" customFormat="1" ht="37.5" x14ac:dyDescent="0.3">
      <c r="B50" s="134"/>
      <c r="C50" s="312"/>
      <c r="D50" s="135">
        <v>5.6</v>
      </c>
      <c r="E50" s="529" t="s">
        <v>540</v>
      </c>
      <c r="F50" s="137">
        <v>1</v>
      </c>
      <c r="G50" s="7" t="s">
        <v>541</v>
      </c>
      <c r="H50" s="291" t="s">
        <v>542</v>
      </c>
      <c r="I50" s="220"/>
      <c r="J50" s="220"/>
      <c r="K50" s="220">
        <v>7600</v>
      </c>
      <c r="L50" s="220">
        <v>2400</v>
      </c>
      <c r="M50" s="220"/>
      <c r="N50" s="220"/>
      <c r="O50" s="220"/>
      <c r="P50" s="597"/>
      <c r="Q50" s="413">
        <f>SUM(K50:P50)</f>
        <v>10000</v>
      </c>
    </row>
    <row r="51" spans="2:17" s="1330" customFormat="1" ht="39.75" customHeight="1" x14ac:dyDescent="0.3">
      <c r="B51" s="134"/>
      <c r="C51" s="312"/>
      <c r="D51" s="135">
        <v>5.7</v>
      </c>
      <c r="E51" s="529" t="s">
        <v>543</v>
      </c>
      <c r="F51" s="7">
        <v>1</v>
      </c>
      <c r="G51" s="7" t="s">
        <v>529</v>
      </c>
      <c r="H51" s="334" t="s">
        <v>544</v>
      </c>
      <c r="I51" s="220"/>
      <c r="J51" s="220"/>
      <c r="K51" s="220"/>
      <c r="L51" s="220">
        <v>10000</v>
      </c>
      <c r="M51" s="220"/>
      <c r="N51" s="220"/>
      <c r="O51" s="220"/>
      <c r="P51" s="597"/>
      <c r="Q51" s="413">
        <f>SUM(L51:P51)</f>
        <v>10000</v>
      </c>
    </row>
    <row r="52" spans="2:17" s="1330" customFormat="1" ht="37.5" x14ac:dyDescent="0.3">
      <c r="B52" s="134"/>
      <c r="C52" s="312"/>
      <c r="D52" s="135">
        <v>5.8</v>
      </c>
      <c r="E52" s="529" t="s">
        <v>545</v>
      </c>
      <c r="F52" s="137">
        <v>1</v>
      </c>
      <c r="G52" s="7" t="s">
        <v>546</v>
      </c>
      <c r="H52" s="578" t="s">
        <v>547</v>
      </c>
      <c r="I52" s="220"/>
      <c r="J52" s="220"/>
      <c r="K52" s="220">
        <v>1200</v>
      </c>
      <c r="L52" s="220">
        <v>3800</v>
      </c>
      <c r="M52" s="220"/>
      <c r="N52" s="220"/>
      <c r="O52" s="220"/>
      <c r="P52" s="597"/>
      <c r="Q52" s="413">
        <f>SUM(K52:P52)</f>
        <v>5000</v>
      </c>
    </row>
    <row r="53" spans="2:17" s="1330" customFormat="1" x14ac:dyDescent="0.3">
      <c r="B53" s="134"/>
      <c r="C53" s="1387" t="s">
        <v>54</v>
      </c>
      <c r="D53" s="1246" t="s">
        <v>70</v>
      </c>
      <c r="E53" s="1245"/>
      <c r="F53" s="1419"/>
      <c r="G53" s="1420"/>
      <c r="H53" s="277"/>
      <c r="I53" s="385">
        <f>SUM(I54:I74)</f>
        <v>0</v>
      </c>
      <c r="J53" s="385">
        <f t="shared" ref="J53:Q53" si="9">SUM(J54:J74)</f>
        <v>63000</v>
      </c>
      <c r="K53" s="385">
        <f t="shared" si="9"/>
        <v>282128</v>
      </c>
      <c r="L53" s="385">
        <f t="shared" si="9"/>
        <v>171762</v>
      </c>
      <c r="M53" s="385">
        <f t="shared" si="9"/>
        <v>0</v>
      </c>
      <c r="N53" s="385">
        <f t="shared" si="9"/>
        <v>0</v>
      </c>
      <c r="O53" s="385">
        <f t="shared" si="9"/>
        <v>0</v>
      </c>
      <c r="P53" s="498">
        <f t="shared" si="9"/>
        <v>0</v>
      </c>
      <c r="Q53" s="261">
        <f t="shared" si="9"/>
        <v>516890</v>
      </c>
    </row>
    <row r="54" spans="2:17" s="1330" customFormat="1" ht="37.5" x14ac:dyDescent="0.3">
      <c r="B54" s="134"/>
      <c r="C54" s="312"/>
      <c r="D54" s="135">
        <v>6.1</v>
      </c>
      <c r="E54" s="529" t="s">
        <v>548</v>
      </c>
      <c r="F54" s="137">
        <v>1</v>
      </c>
      <c r="G54" s="7" t="s">
        <v>549</v>
      </c>
      <c r="H54" s="291" t="s">
        <v>550</v>
      </c>
      <c r="I54" s="220"/>
      <c r="J54" s="220">
        <v>16800</v>
      </c>
      <c r="K54" s="220">
        <v>36128</v>
      </c>
      <c r="L54" s="220">
        <v>17072</v>
      </c>
      <c r="M54" s="220"/>
      <c r="N54" s="220"/>
      <c r="O54" s="220"/>
      <c r="P54" s="597"/>
      <c r="Q54" s="413">
        <f t="shared" ref="Q54:Q74" si="10">SUM(J54:P54)</f>
        <v>70000</v>
      </c>
    </row>
    <row r="55" spans="2:17" s="1330" customFormat="1" ht="39.75" customHeight="1" x14ac:dyDescent="0.3">
      <c r="B55" s="134"/>
      <c r="C55" s="312"/>
      <c r="D55" s="135">
        <v>6.2</v>
      </c>
      <c r="E55" s="529" t="s">
        <v>551</v>
      </c>
      <c r="F55" s="137" t="s">
        <v>46</v>
      </c>
      <c r="G55" s="7" t="s">
        <v>535</v>
      </c>
      <c r="H55" s="334" t="s">
        <v>552</v>
      </c>
      <c r="I55" s="220"/>
      <c r="J55" s="220"/>
      <c r="K55" s="220">
        <v>40000</v>
      </c>
      <c r="L55" s="220"/>
      <c r="M55" s="220"/>
      <c r="N55" s="220"/>
      <c r="O55" s="220"/>
      <c r="P55" s="597"/>
      <c r="Q55" s="413">
        <f t="shared" si="10"/>
        <v>40000</v>
      </c>
    </row>
    <row r="56" spans="2:17" s="1330" customFormat="1" ht="37.5" x14ac:dyDescent="0.3">
      <c r="B56" s="134"/>
      <c r="C56" s="312"/>
      <c r="D56" s="135">
        <v>6.3</v>
      </c>
      <c r="E56" s="529" t="s">
        <v>553</v>
      </c>
      <c r="F56" s="137">
        <v>1</v>
      </c>
      <c r="G56" s="7" t="s">
        <v>535</v>
      </c>
      <c r="H56" s="291" t="s">
        <v>554</v>
      </c>
      <c r="I56" s="220"/>
      <c r="J56" s="220"/>
      <c r="K56" s="220">
        <v>30000</v>
      </c>
      <c r="L56" s="220">
        <v>5000</v>
      </c>
      <c r="M56" s="220"/>
      <c r="N56" s="220"/>
      <c r="O56" s="220"/>
      <c r="P56" s="597"/>
      <c r="Q56" s="413">
        <f t="shared" si="10"/>
        <v>35000</v>
      </c>
    </row>
    <row r="57" spans="2:17" s="1330" customFormat="1" x14ac:dyDescent="0.3">
      <c r="B57" s="134"/>
      <c r="C57" s="312"/>
      <c r="D57" s="135">
        <v>6.4</v>
      </c>
      <c r="E57" s="529" t="s">
        <v>555</v>
      </c>
      <c r="F57" s="137">
        <v>1</v>
      </c>
      <c r="G57" s="7" t="s">
        <v>535</v>
      </c>
      <c r="H57" s="291" t="s">
        <v>556</v>
      </c>
      <c r="I57" s="220"/>
      <c r="J57" s="220"/>
      <c r="K57" s="220"/>
      <c r="L57" s="220">
        <v>10000</v>
      </c>
      <c r="M57" s="220"/>
      <c r="N57" s="220"/>
      <c r="O57" s="220"/>
      <c r="P57" s="597"/>
      <c r="Q57" s="413">
        <f t="shared" si="10"/>
        <v>10000</v>
      </c>
    </row>
    <row r="58" spans="2:17" s="1330" customFormat="1" ht="37.5" x14ac:dyDescent="0.3">
      <c r="B58" s="134"/>
      <c r="C58" s="312"/>
      <c r="D58" s="135">
        <v>6.5</v>
      </c>
      <c r="E58" s="529" t="s">
        <v>557</v>
      </c>
      <c r="F58" s="137">
        <v>6</v>
      </c>
      <c r="G58" s="7" t="s">
        <v>515</v>
      </c>
      <c r="H58" s="334" t="s">
        <v>558</v>
      </c>
      <c r="I58" s="220"/>
      <c r="J58" s="220"/>
      <c r="K58" s="220">
        <v>5000</v>
      </c>
      <c r="L58" s="220">
        <v>5000</v>
      </c>
      <c r="M58" s="220"/>
      <c r="N58" s="220"/>
      <c r="O58" s="220"/>
      <c r="P58" s="597"/>
      <c r="Q58" s="413">
        <f t="shared" si="10"/>
        <v>10000</v>
      </c>
    </row>
    <row r="59" spans="2:17" s="1330" customFormat="1" ht="37.5" x14ac:dyDescent="0.3">
      <c r="B59" s="134"/>
      <c r="C59" s="312"/>
      <c r="D59" s="135">
        <v>6.6</v>
      </c>
      <c r="E59" s="529" t="s">
        <v>559</v>
      </c>
      <c r="F59" s="137">
        <v>1</v>
      </c>
      <c r="G59" s="7" t="s">
        <v>541</v>
      </c>
      <c r="H59" s="334" t="s">
        <v>486</v>
      </c>
      <c r="I59" s="1395"/>
      <c r="J59" s="1395"/>
      <c r="K59" s="220">
        <v>14000</v>
      </c>
      <c r="L59" s="220">
        <v>26000</v>
      </c>
      <c r="M59" s="1395"/>
      <c r="N59" s="1395"/>
      <c r="O59" s="1395"/>
      <c r="P59" s="1486"/>
      <c r="Q59" s="413">
        <f t="shared" si="10"/>
        <v>40000</v>
      </c>
    </row>
    <row r="60" spans="2:17" s="1330" customFormat="1" ht="37.5" x14ac:dyDescent="0.3">
      <c r="B60" s="134"/>
      <c r="C60" s="312"/>
      <c r="D60" s="135">
        <v>6.7</v>
      </c>
      <c r="E60" s="529" t="s">
        <v>275</v>
      </c>
      <c r="F60" s="137">
        <v>1</v>
      </c>
      <c r="G60" s="7" t="s">
        <v>225</v>
      </c>
      <c r="H60" s="578" t="s">
        <v>560</v>
      </c>
      <c r="I60" s="220"/>
      <c r="J60" s="220">
        <v>4800</v>
      </c>
      <c r="K60" s="220">
        <v>37550</v>
      </c>
      <c r="L60" s="220">
        <v>2650</v>
      </c>
      <c r="M60" s="220"/>
      <c r="N60" s="220"/>
      <c r="O60" s="220"/>
      <c r="P60" s="597"/>
      <c r="Q60" s="413">
        <f t="shared" si="10"/>
        <v>45000</v>
      </c>
    </row>
    <row r="61" spans="2:17" s="1330" customFormat="1" ht="37.5" x14ac:dyDescent="0.3">
      <c r="B61" s="134"/>
      <c r="C61" s="312"/>
      <c r="D61" s="135">
        <v>6.8</v>
      </c>
      <c r="E61" s="529" t="s">
        <v>561</v>
      </c>
      <c r="F61" s="137">
        <v>1</v>
      </c>
      <c r="G61" s="7" t="s">
        <v>508</v>
      </c>
      <c r="H61" s="334" t="s">
        <v>562</v>
      </c>
      <c r="I61" s="220"/>
      <c r="J61" s="220"/>
      <c r="K61" s="220">
        <v>3600</v>
      </c>
      <c r="L61" s="220">
        <v>400</v>
      </c>
      <c r="M61" s="220"/>
      <c r="N61" s="220"/>
      <c r="O61" s="220"/>
      <c r="P61" s="597"/>
      <c r="Q61" s="413">
        <f t="shared" si="10"/>
        <v>4000</v>
      </c>
    </row>
    <row r="62" spans="2:17" s="1330" customFormat="1" ht="21" customHeight="1" x14ac:dyDescent="0.3">
      <c r="B62" s="134"/>
      <c r="C62" s="312"/>
      <c r="D62" s="135">
        <v>6.9</v>
      </c>
      <c r="E62" s="529" t="s">
        <v>563</v>
      </c>
      <c r="F62" s="137">
        <v>1</v>
      </c>
      <c r="G62" s="7" t="s">
        <v>508</v>
      </c>
      <c r="H62" s="334" t="s">
        <v>564</v>
      </c>
      <c r="I62" s="220"/>
      <c r="J62" s="220"/>
      <c r="K62" s="220">
        <v>7440</v>
      </c>
      <c r="L62" s="220">
        <v>560</v>
      </c>
      <c r="M62" s="220"/>
      <c r="N62" s="220"/>
      <c r="O62" s="220"/>
      <c r="P62" s="597"/>
      <c r="Q62" s="413">
        <f t="shared" si="10"/>
        <v>8000</v>
      </c>
    </row>
    <row r="63" spans="2:17" s="1330" customFormat="1" ht="37.5" x14ac:dyDescent="0.3">
      <c r="B63" s="134"/>
      <c r="C63" s="312"/>
      <c r="D63" s="314">
        <v>6.1</v>
      </c>
      <c r="E63" s="1482" t="s">
        <v>565</v>
      </c>
      <c r="F63" s="137">
        <v>1</v>
      </c>
      <c r="G63" s="7" t="s">
        <v>508</v>
      </c>
      <c r="H63" s="334" t="s">
        <v>566</v>
      </c>
      <c r="I63" s="220"/>
      <c r="J63" s="220">
        <v>3600</v>
      </c>
      <c r="K63" s="220">
        <v>7200</v>
      </c>
      <c r="L63" s="220">
        <v>3200</v>
      </c>
      <c r="M63" s="220"/>
      <c r="N63" s="220"/>
      <c r="O63" s="220"/>
      <c r="P63" s="597"/>
      <c r="Q63" s="413">
        <f t="shared" si="10"/>
        <v>14000</v>
      </c>
    </row>
    <row r="64" spans="2:17" s="1330" customFormat="1" ht="37.5" x14ac:dyDescent="0.3">
      <c r="B64" s="134"/>
      <c r="C64" s="312"/>
      <c r="D64" s="135">
        <v>6.11</v>
      </c>
      <c r="E64" s="529" t="s">
        <v>567</v>
      </c>
      <c r="F64" s="137">
        <v>1</v>
      </c>
      <c r="G64" s="7" t="s">
        <v>508</v>
      </c>
      <c r="H64" s="334" t="s">
        <v>568</v>
      </c>
      <c r="I64" s="220"/>
      <c r="J64" s="220">
        <v>3600</v>
      </c>
      <c r="K64" s="220">
        <v>7200</v>
      </c>
      <c r="L64" s="220">
        <v>3200</v>
      </c>
      <c r="M64" s="220"/>
      <c r="N64" s="220"/>
      <c r="O64" s="220"/>
      <c r="P64" s="597"/>
      <c r="Q64" s="413">
        <f t="shared" si="10"/>
        <v>14000</v>
      </c>
    </row>
    <row r="65" spans="2:17" s="1330" customFormat="1" ht="37.5" x14ac:dyDescent="0.3">
      <c r="B65" s="134"/>
      <c r="C65" s="267"/>
      <c r="D65" s="269">
        <v>6.12</v>
      </c>
      <c r="E65" s="437" t="s">
        <v>569</v>
      </c>
      <c r="F65" s="353">
        <v>1</v>
      </c>
      <c r="G65" s="331" t="s">
        <v>508</v>
      </c>
      <c r="H65" s="337" t="s">
        <v>570</v>
      </c>
      <c r="I65" s="1493"/>
      <c r="J65" s="1493"/>
      <c r="K65" s="1493">
        <v>11280</v>
      </c>
      <c r="L65" s="1493">
        <v>620</v>
      </c>
      <c r="M65" s="1493"/>
      <c r="N65" s="1493"/>
      <c r="O65" s="1493"/>
      <c r="P65" s="605"/>
      <c r="Q65" s="417">
        <f t="shared" si="10"/>
        <v>11900</v>
      </c>
    </row>
    <row r="66" spans="2:17" s="1330" customFormat="1" ht="37.5" x14ac:dyDescent="0.3">
      <c r="B66" s="134"/>
      <c r="C66" s="312"/>
      <c r="D66" s="135">
        <v>6.13</v>
      </c>
      <c r="E66" s="529" t="s">
        <v>231</v>
      </c>
      <c r="F66" s="137">
        <v>1</v>
      </c>
      <c r="G66" s="7" t="s">
        <v>523</v>
      </c>
      <c r="H66" s="578" t="s">
        <v>571</v>
      </c>
      <c r="I66" s="220"/>
      <c r="J66" s="220">
        <v>3600</v>
      </c>
      <c r="K66" s="220">
        <v>9900</v>
      </c>
      <c r="L66" s="220">
        <v>14600</v>
      </c>
      <c r="M66" s="220"/>
      <c r="N66" s="220"/>
      <c r="O66" s="220"/>
      <c r="P66" s="597"/>
      <c r="Q66" s="413">
        <f t="shared" si="10"/>
        <v>28100</v>
      </c>
    </row>
    <row r="67" spans="2:17" s="1330" customFormat="1" ht="56.25" x14ac:dyDescent="0.3">
      <c r="B67" s="134"/>
      <c r="C67" s="312"/>
      <c r="D67" s="314">
        <v>6.14</v>
      </c>
      <c r="E67" s="529" t="s">
        <v>232</v>
      </c>
      <c r="F67" s="137">
        <v>1</v>
      </c>
      <c r="G67" s="7" t="s">
        <v>523</v>
      </c>
      <c r="H67" s="578" t="s">
        <v>572</v>
      </c>
      <c r="I67" s="220"/>
      <c r="J67" s="220">
        <v>3600</v>
      </c>
      <c r="K67" s="220">
        <v>9900</v>
      </c>
      <c r="L67" s="220">
        <v>14600</v>
      </c>
      <c r="M67" s="220"/>
      <c r="N67" s="220"/>
      <c r="O67" s="220"/>
      <c r="P67" s="597"/>
      <c r="Q67" s="413">
        <f t="shared" si="10"/>
        <v>28100</v>
      </c>
    </row>
    <row r="68" spans="2:17" s="1330" customFormat="1" ht="37.5" x14ac:dyDescent="0.3">
      <c r="B68" s="134"/>
      <c r="C68" s="312"/>
      <c r="D68" s="135">
        <v>6.15</v>
      </c>
      <c r="E68" s="529" t="s">
        <v>573</v>
      </c>
      <c r="F68" s="137">
        <v>1</v>
      </c>
      <c r="G68" s="7" t="s">
        <v>546</v>
      </c>
      <c r="H68" s="291" t="s">
        <v>574</v>
      </c>
      <c r="I68" s="220"/>
      <c r="J68" s="220">
        <v>7200</v>
      </c>
      <c r="K68" s="220">
        <v>1740</v>
      </c>
      <c r="L68" s="220">
        <v>6060</v>
      </c>
      <c r="M68" s="220"/>
      <c r="N68" s="220"/>
      <c r="O68" s="220"/>
      <c r="P68" s="597"/>
      <c r="Q68" s="413">
        <f t="shared" si="10"/>
        <v>15000</v>
      </c>
    </row>
    <row r="69" spans="2:17" s="1330" customFormat="1" ht="37.5" x14ac:dyDescent="0.3">
      <c r="B69" s="134"/>
      <c r="C69" s="312"/>
      <c r="D69" s="314">
        <v>6.16</v>
      </c>
      <c r="E69" s="529" t="s">
        <v>575</v>
      </c>
      <c r="F69" s="137">
        <v>1</v>
      </c>
      <c r="G69" s="7" t="s">
        <v>511</v>
      </c>
      <c r="H69" s="291" t="s">
        <v>574</v>
      </c>
      <c r="I69" s="220"/>
      <c r="J69" s="220">
        <v>15000</v>
      </c>
      <c r="K69" s="220">
        <v>5000</v>
      </c>
      <c r="L69" s="220">
        <v>10000</v>
      </c>
      <c r="M69" s="220"/>
      <c r="N69" s="220"/>
      <c r="O69" s="220"/>
      <c r="P69" s="597"/>
      <c r="Q69" s="413">
        <f t="shared" si="10"/>
        <v>30000</v>
      </c>
    </row>
    <row r="70" spans="2:17" s="1330" customFormat="1" ht="22.5" customHeight="1" x14ac:dyDescent="0.3">
      <c r="B70" s="134"/>
      <c r="C70" s="312"/>
      <c r="D70" s="135">
        <v>6.17</v>
      </c>
      <c r="E70" s="529" t="s">
        <v>576</v>
      </c>
      <c r="F70" s="137">
        <v>1</v>
      </c>
      <c r="G70" s="7" t="s">
        <v>511</v>
      </c>
      <c r="H70" s="291" t="s">
        <v>577</v>
      </c>
      <c r="I70" s="220"/>
      <c r="J70" s="220">
        <v>4800</v>
      </c>
      <c r="K70" s="220">
        <v>5000</v>
      </c>
      <c r="L70" s="220">
        <v>5000</v>
      </c>
      <c r="M70" s="220"/>
      <c r="N70" s="220"/>
      <c r="O70" s="220"/>
      <c r="P70" s="597"/>
      <c r="Q70" s="413">
        <f t="shared" si="10"/>
        <v>14800</v>
      </c>
    </row>
    <row r="71" spans="2:17" s="1330" customFormat="1" ht="41.25" customHeight="1" x14ac:dyDescent="0.3">
      <c r="B71" s="134"/>
      <c r="C71" s="312"/>
      <c r="D71" s="314">
        <v>6.1800000000000104</v>
      </c>
      <c r="E71" s="529" t="s">
        <v>578</v>
      </c>
      <c r="F71" s="137">
        <v>1</v>
      </c>
      <c r="G71" s="7" t="s">
        <v>579</v>
      </c>
      <c r="H71" s="334" t="s">
        <v>580</v>
      </c>
      <c r="I71" s="220"/>
      <c r="J71" s="220"/>
      <c r="K71" s="220"/>
      <c r="L71" s="1472">
        <v>8990</v>
      </c>
      <c r="M71" s="220"/>
      <c r="N71" s="220"/>
      <c r="O71" s="220"/>
      <c r="P71" s="597"/>
      <c r="Q71" s="1636">
        <f t="shared" si="10"/>
        <v>8990</v>
      </c>
    </row>
    <row r="72" spans="2:17" s="1330" customFormat="1" ht="37.5" x14ac:dyDescent="0.3">
      <c r="B72" s="134"/>
      <c r="C72" s="312"/>
      <c r="D72" s="135">
        <v>6.1900000000000102</v>
      </c>
      <c r="E72" s="529" t="s">
        <v>581</v>
      </c>
      <c r="F72" s="137">
        <v>1</v>
      </c>
      <c r="G72" s="7" t="s">
        <v>115</v>
      </c>
      <c r="H72" s="334" t="s">
        <v>486</v>
      </c>
      <c r="I72" s="220"/>
      <c r="J72" s="220"/>
      <c r="K72" s="220">
        <v>21600</v>
      </c>
      <c r="L72" s="220">
        <v>28400</v>
      </c>
      <c r="M72" s="220"/>
      <c r="N72" s="220"/>
      <c r="O72" s="220"/>
      <c r="P72" s="597"/>
      <c r="Q72" s="413">
        <f t="shared" si="10"/>
        <v>50000</v>
      </c>
    </row>
    <row r="73" spans="2:17" s="1330" customFormat="1" ht="21" customHeight="1" x14ac:dyDescent="0.3">
      <c r="B73" s="134"/>
      <c r="C73" s="312"/>
      <c r="D73" s="314">
        <v>6.2000000000000099</v>
      </c>
      <c r="E73" s="529" t="s">
        <v>582</v>
      </c>
      <c r="F73" s="137">
        <v>1</v>
      </c>
      <c r="G73" s="7" t="s">
        <v>115</v>
      </c>
      <c r="H73" s="291" t="s">
        <v>1736</v>
      </c>
      <c r="I73" s="220"/>
      <c r="J73" s="220"/>
      <c r="K73" s="220">
        <v>12590</v>
      </c>
      <c r="L73" s="220">
        <v>2410</v>
      </c>
      <c r="M73" s="220"/>
      <c r="N73" s="220"/>
      <c r="O73" s="220"/>
      <c r="P73" s="597"/>
      <c r="Q73" s="413">
        <f t="shared" si="10"/>
        <v>15000</v>
      </c>
    </row>
    <row r="74" spans="2:17" s="1330" customFormat="1" ht="56.25" x14ac:dyDescent="0.3">
      <c r="B74" s="134"/>
      <c r="C74" s="312"/>
      <c r="D74" s="135">
        <v>6.2100000000000097</v>
      </c>
      <c r="E74" s="529" t="s">
        <v>584</v>
      </c>
      <c r="F74" s="137">
        <v>1</v>
      </c>
      <c r="G74" s="7" t="s">
        <v>520</v>
      </c>
      <c r="H74" s="334" t="s">
        <v>486</v>
      </c>
      <c r="I74" s="220"/>
      <c r="J74" s="220"/>
      <c r="K74" s="220">
        <v>17000</v>
      </c>
      <c r="L74" s="220">
        <v>8000</v>
      </c>
      <c r="M74" s="220"/>
      <c r="N74" s="220"/>
      <c r="O74" s="220"/>
      <c r="P74" s="597"/>
      <c r="Q74" s="413">
        <f t="shared" si="10"/>
        <v>25000</v>
      </c>
    </row>
    <row r="75" spans="2:17" s="1330" customFormat="1" x14ac:dyDescent="0.3">
      <c r="B75" s="134"/>
      <c r="C75" s="1387" t="s">
        <v>55</v>
      </c>
      <c r="D75" s="1246" t="s">
        <v>165</v>
      </c>
      <c r="E75" s="1245"/>
      <c r="F75" s="1419"/>
      <c r="G75" s="1420"/>
      <c r="H75" s="1237"/>
      <c r="I75" s="385">
        <f>SUM(I76:I116)</f>
        <v>0</v>
      </c>
      <c r="J75" s="385">
        <f t="shared" ref="J75:Q75" si="11">SUM(J76:J116)</f>
        <v>142600</v>
      </c>
      <c r="K75" s="385">
        <f t="shared" si="11"/>
        <v>442615</v>
      </c>
      <c r="L75" s="385">
        <f t="shared" si="11"/>
        <v>438845</v>
      </c>
      <c r="M75" s="385">
        <f t="shared" si="11"/>
        <v>0</v>
      </c>
      <c r="N75" s="385">
        <f t="shared" si="11"/>
        <v>0</v>
      </c>
      <c r="O75" s="385">
        <f t="shared" si="11"/>
        <v>0</v>
      </c>
      <c r="P75" s="498">
        <f t="shared" si="11"/>
        <v>0</v>
      </c>
      <c r="Q75" s="261">
        <f t="shared" si="11"/>
        <v>1024060</v>
      </c>
    </row>
    <row r="76" spans="2:17" s="1330" customFormat="1" ht="37.5" x14ac:dyDescent="0.3">
      <c r="B76" s="134"/>
      <c r="C76" s="312"/>
      <c r="D76" s="135">
        <v>7.1</v>
      </c>
      <c r="E76" s="529" t="s">
        <v>585</v>
      </c>
      <c r="F76" s="137">
        <v>1</v>
      </c>
      <c r="G76" s="7" t="s">
        <v>586</v>
      </c>
      <c r="H76" s="553" t="s">
        <v>587</v>
      </c>
      <c r="I76" s="220"/>
      <c r="J76" s="220">
        <v>9600</v>
      </c>
      <c r="K76" s="220">
        <v>15050</v>
      </c>
      <c r="L76" s="220">
        <v>5350</v>
      </c>
      <c r="M76" s="220"/>
      <c r="N76" s="220"/>
      <c r="O76" s="220"/>
      <c r="P76" s="597"/>
      <c r="Q76" s="413">
        <f>SUM(I76:P76)</f>
        <v>30000</v>
      </c>
    </row>
    <row r="77" spans="2:17" s="1330" customFormat="1" ht="56.25" customHeight="1" x14ac:dyDescent="0.3">
      <c r="B77" s="134"/>
      <c r="C77" s="312"/>
      <c r="D77" s="135">
        <v>7.2</v>
      </c>
      <c r="E77" s="529" t="s">
        <v>233</v>
      </c>
      <c r="F77" s="1470">
        <v>1</v>
      </c>
      <c r="G77" s="7" t="s">
        <v>497</v>
      </c>
      <c r="H77" s="334" t="s">
        <v>486</v>
      </c>
      <c r="I77" s="220"/>
      <c r="J77" s="220"/>
      <c r="K77" s="220">
        <v>29120</v>
      </c>
      <c r="L77" s="220">
        <v>30880</v>
      </c>
      <c r="M77" s="220"/>
      <c r="N77" s="220"/>
      <c r="O77" s="220"/>
      <c r="P77" s="597"/>
      <c r="Q77" s="413">
        <f>SUM(I77:P77)</f>
        <v>60000</v>
      </c>
    </row>
    <row r="78" spans="2:17" s="1330" customFormat="1" ht="56.25" customHeight="1" x14ac:dyDescent="0.3">
      <c r="B78" s="134"/>
      <c r="C78" s="312"/>
      <c r="D78" s="135">
        <v>7.3</v>
      </c>
      <c r="E78" s="529" t="s">
        <v>234</v>
      </c>
      <c r="F78" s="1470">
        <v>1</v>
      </c>
      <c r="G78" s="7" t="s">
        <v>497</v>
      </c>
      <c r="H78" s="334" t="s">
        <v>486</v>
      </c>
      <c r="I78" s="220"/>
      <c r="J78" s="220"/>
      <c r="K78" s="220"/>
      <c r="L78" s="220">
        <v>40000</v>
      </c>
      <c r="M78" s="220"/>
      <c r="N78" s="220"/>
      <c r="O78" s="220"/>
      <c r="P78" s="597"/>
      <c r="Q78" s="413">
        <f>SUBTOTAL(9,L78:P78)</f>
        <v>40000</v>
      </c>
    </row>
    <row r="79" spans="2:17" s="1330" customFormat="1" ht="59.25" customHeight="1" x14ac:dyDescent="0.3">
      <c r="B79" s="134"/>
      <c r="C79" s="312"/>
      <c r="D79" s="135">
        <v>7.4</v>
      </c>
      <c r="E79" s="529" t="s">
        <v>1737</v>
      </c>
      <c r="F79" s="1470">
        <v>1</v>
      </c>
      <c r="G79" s="7" t="s">
        <v>497</v>
      </c>
      <c r="H79" s="334" t="s">
        <v>588</v>
      </c>
      <c r="I79" s="1395"/>
      <c r="J79" s="1395"/>
      <c r="K79" s="1395"/>
      <c r="L79" s="1395">
        <v>20000</v>
      </c>
      <c r="M79" s="1395"/>
      <c r="N79" s="1395"/>
      <c r="O79" s="1395"/>
      <c r="P79" s="1486"/>
      <c r="Q79" s="413">
        <f t="shared" ref="Q79:Q110" si="12">SUM(I79:P79)</f>
        <v>20000</v>
      </c>
    </row>
    <row r="80" spans="2:17" s="1330" customFormat="1" ht="56.25" customHeight="1" x14ac:dyDescent="0.3">
      <c r="B80" s="134"/>
      <c r="C80" s="312"/>
      <c r="D80" s="135">
        <v>7.5</v>
      </c>
      <c r="E80" s="529" t="s">
        <v>236</v>
      </c>
      <c r="F80" s="1470">
        <v>1</v>
      </c>
      <c r="G80" s="7" t="s">
        <v>497</v>
      </c>
      <c r="H80" s="334" t="s">
        <v>589</v>
      </c>
      <c r="I80" s="220"/>
      <c r="J80" s="220"/>
      <c r="K80" s="220"/>
      <c r="L80" s="220">
        <v>5000</v>
      </c>
      <c r="M80" s="220"/>
      <c r="N80" s="220"/>
      <c r="O80" s="220"/>
      <c r="P80" s="597"/>
      <c r="Q80" s="413">
        <f t="shared" si="12"/>
        <v>5000</v>
      </c>
    </row>
    <row r="81" spans="2:17" s="1330" customFormat="1" ht="60" customHeight="1" x14ac:dyDescent="0.3">
      <c r="B81" s="134"/>
      <c r="C81" s="267"/>
      <c r="D81" s="268">
        <v>7.6</v>
      </c>
      <c r="E81" s="550" t="s">
        <v>237</v>
      </c>
      <c r="F81" s="1494">
        <v>1</v>
      </c>
      <c r="G81" s="331" t="s">
        <v>497</v>
      </c>
      <c r="H81" s="337" t="s">
        <v>590</v>
      </c>
      <c r="I81" s="1493"/>
      <c r="J81" s="1493"/>
      <c r="K81" s="1493">
        <v>10960</v>
      </c>
      <c r="L81" s="1493">
        <v>4040</v>
      </c>
      <c r="M81" s="1493"/>
      <c r="N81" s="1493"/>
      <c r="O81" s="1493"/>
      <c r="P81" s="605"/>
      <c r="Q81" s="417">
        <f>SUM(I81:P81)</f>
        <v>15000</v>
      </c>
    </row>
    <row r="82" spans="2:17" s="1330" customFormat="1" ht="62.25" customHeight="1" x14ac:dyDescent="0.3">
      <c r="B82" s="134"/>
      <c r="C82" s="312"/>
      <c r="D82" s="135">
        <v>7.7</v>
      </c>
      <c r="E82" s="529" t="s">
        <v>235</v>
      </c>
      <c r="F82" s="1470">
        <v>1</v>
      </c>
      <c r="G82" s="7" t="s">
        <v>497</v>
      </c>
      <c r="H82" s="334" t="s">
        <v>591</v>
      </c>
      <c r="I82" s="1395"/>
      <c r="J82" s="1395"/>
      <c r="K82" s="1395"/>
      <c r="L82" s="220">
        <v>4000</v>
      </c>
      <c r="M82" s="1395"/>
      <c r="N82" s="1395"/>
      <c r="O82" s="1395"/>
      <c r="P82" s="1486"/>
      <c r="Q82" s="413">
        <f t="shared" si="12"/>
        <v>4000</v>
      </c>
    </row>
    <row r="83" spans="2:17" s="1330" customFormat="1" ht="37.5" x14ac:dyDescent="0.3">
      <c r="B83" s="134"/>
      <c r="C83" s="312"/>
      <c r="D83" s="135">
        <v>7.8</v>
      </c>
      <c r="E83" s="529" t="s">
        <v>592</v>
      </c>
      <c r="F83" s="137">
        <v>1</v>
      </c>
      <c r="G83" s="7" t="s">
        <v>535</v>
      </c>
      <c r="H83" s="291" t="s">
        <v>593</v>
      </c>
      <c r="I83" s="220"/>
      <c r="J83" s="220"/>
      <c r="K83" s="220"/>
      <c r="L83" s="220">
        <v>5000</v>
      </c>
      <c r="M83" s="220"/>
      <c r="N83" s="220"/>
      <c r="O83" s="220"/>
      <c r="P83" s="597"/>
      <c r="Q83" s="413">
        <f t="shared" si="12"/>
        <v>5000</v>
      </c>
    </row>
    <row r="84" spans="2:17" s="1330" customFormat="1" ht="56.25" x14ac:dyDescent="0.3">
      <c r="B84" s="134"/>
      <c r="C84" s="312"/>
      <c r="D84" s="135">
        <v>7.9</v>
      </c>
      <c r="E84" s="529" t="s">
        <v>267</v>
      </c>
      <c r="F84" s="137">
        <v>1</v>
      </c>
      <c r="G84" s="7" t="s">
        <v>500</v>
      </c>
      <c r="H84" s="334" t="s">
        <v>594</v>
      </c>
      <c r="I84" s="220"/>
      <c r="J84" s="220"/>
      <c r="K84" s="220"/>
      <c r="L84" s="220">
        <v>10000</v>
      </c>
      <c r="M84" s="220"/>
      <c r="N84" s="220"/>
      <c r="O84" s="220"/>
      <c r="P84" s="597"/>
      <c r="Q84" s="413">
        <f t="shared" si="12"/>
        <v>10000</v>
      </c>
    </row>
    <row r="85" spans="2:17" s="1330" customFormat="1" ht="37.5" x14ac:dyDescent="0.3">
      <c r="B85" s="134"/>
      <c r="C85" s="312"/>
      <c r="D85" s="314">
        <v>7.1</v>
      </c>
      <c r="E85" s="529" t="s">
        <v>448</v>
      </c>
      <c r="F85" s="137">
        <v>1</v>
      </c>
      <c r="G85" s="7" t="s">
        <v>515</v>
      </c>
      <c r="H85" s="334" t="s">
        <v>595</v>
      </c>
      <c r="I85" s="220"/>
      <c r="J85" s="220">
        <v>30000</v>
      </c>
      <c r="K85" s="220">
        <v>5000</v>
      </c>
      <c r="L85" s="220">
        <v>5000</v>
      </c>
      <c r="M85" s="220"/>
      <c r="N85" s="220"/>
      <c r="O85" s="220"/>
      <c r="P85" s="597"/>
      <c r="Q85" s="413">
        <f t="shared" si="12"/>
        <v>40000</v>
      </c>
    </row>
    <row r="86" spans="2:17" s="1330" customFormat="1" ht="37.5" x14ac:dyDescent="0.3">
      <c r="B86" s="134"/>
      <c r="C86" s="312"/>
      <c r="D86" s="135">
        <v>7.11</v>
      </c>
      <c r="E86" s="529" t="s">
        <v>1738</v>
      </c>
      <c r="F86" s="137">
        <v>1</v>
      </c>
      <c r="G86" s="7" t="s">
        <v>515</v>
      </c>
      <c r="H86" s="553" t="s">
        <v>597</v>
      </c>
      <c r="I86" s="220"/>
      <c r="J86" s="220"/>
      <c r="K86" s="220">
        <v>7500</v>
      </c>
      <c r="L86" s="220">
        <v>7500</v>
      </c>
      <c r="M86" s="220"/>
      <c r="N86" s="220"/>
      <c r="O86" s="220"/>
      <c r="P86" s="597"/>
      <c r="Q86" s="413">
        <f t="shared" si="12"/>
        <v>15000</v>
      </c>
    </row>
    <row r="87" spans="2:17" s="1330" customFormat="1" ht="75" x14ac:dyDescent="0.3">
      <c r="B87" s="134"/>
      <c r="C87" s="312"/>
      <c r="D87" s="314">
        <v>7.12</v>
      </c>
      <c r="E87" s="529" t="s">
        <v>598</v>
      </c>
      <c r="F87" s="7">
        <v>1</v>
      </c>
      <c r="G87" s="79" t="s">
        <v>503</v>
      </c>
      <c r="H87" s="334" t="s">
        <v>599</v>
      </c>
      <c r="I87" s="220"/>
      <c r="J87" s="220">
        <v>4200</v>
      </c>
      <c r="K87" s="220">
        <v>5800</v>
      </c>
      <c r="L87" s="220"/>
      <c r="M87" s="220"/>
      <c r="N87" s="220"/>
      <c r="O87" s="220"/>
      <c r="P87" s="597"/>
      <c r="Q87" s="413">
        <f t="shared" si="12"/>
        <v>10000</v>
      </c>
    </row>
    <row r="88" spans="2:17" s="1330" customFormat="1" ht="75" x14ac:dyDescent="0.3">
      <c r="B88" s="134"/>
      <c r="C88" s="312"/>
      <c r="D88" s="135">
        <v>7.13</v>
      </c>
      <c r="E88" s="529" t="s">
        <v>600</v>
      </c>
      <c r="F88" s="7">
        <v>1</v>
      </c>
      <c r="G88" s="79" t="s">
        <v>503</v>
      </c>
      <c r="H88" s="334" t="s">
        <v>601</v>
      </c>
      <c r="I88" s="220"/>
      <c r="J88" s="220"/>
      <c r="K88" s="220">
        <v>10000</v>
      </c>
      <c r="L88" s="220"/>
      <c r="M88" s="220"/>
      <c r="N88" s="220"/>
      <c r="O88" s="220"/>
      <c r="P88" s="597"/>
      <c r="Q88" s="413">
        <f t="shared" si="12"/>
        <v>10000</v>
      </c>
    </row>
    <row r="89" spans="2:17" s="1330" customFormat="1" ht="56.25" x14ac:dyDescent="0.3">
      <c r="B89" s="134"/>
      <c r="C89" s="312"/>
      <c r="D89" s="314">
        <v>7.14</v>
      </c>
      <c r="E89" s="529" t="s">
        <v>602</v>
      </c>
      <c r="F89" s="7">
        <v>1</v>
      </c>
      <c r="G89" s="79" t="s">
        <v>503</v>
      </c>
      <c r="H89" s="334" t="s">
        <v>603</v>
      </c>
      <c r="I89" s="220"/>
      <c r="J89" s="220"/>
      <c r="K89" s="220">
        <v>5000</v>
      </c>
      <c r="L89" s="220">
        <v>5000</v>
      </c>
      <c r="M89" s="220"/>
      <c r="N89" s="220"/>
      <c r="O89" s="220"/>
      <c r="P89" s="597"/>
      <c r="Q89" s="413">
        <f t="shared" si="12"/>
        <v>10000</v>
      </c>
    </row>
    <row r="90" spans="2:17" s="1330" customFormat="1" ht="56.25" x14ac:dyDescent="0.3">
      <c r="B90" s="134"/>
      <c r="C90" s="312"/>
      <c r="D90" s="135">
        <v>7.15</v>
      </c>
      <c r="E90" s="529" t="s">
        <v>604</v>
      </c>
      <c r="F90" s="7">
        <v>1</v>
      </c>
      <c r="G90" s="79" t="s">
        <v>503</v>
      </c>
      <c r="H90" s="334" t="s">
        <v>605</v>
      </c>
      <c r="I90" s="220"/>
      <c r="J90" s="220"/>
      <c r="K90" s="220">
        <v>5000</v>
      </c>
      <c r="L90" s="220">
        <v>5000</v>
      </c>
      <c r="M90" s="220"/>
      <c r="N90" s="220"/>
      <c r="O90" s="220"/>
      <c r="P90" s="597"/>
      <c r="Q90" s="413">
        <f t="shared" si="12"/>
        <v>10000</v>
      </c>
    </row>
    <row r="91" spans="2:17" s="1330" customFormat="1" ht="75" x14ac:dyDescent="0.3">
      <c r="B91" s="134"/>
      <c r="C91" s="312"/>
      <c r="D91" s="314">
        <v>7.16</v>
      </c>
      <c r="E91" s="529" t="s">
        <v>606</v>
      </c>
      <c r="F91" s="7">
        <v>1</v>
      </c>
      <c r="G91" s="79" t="s">
        <v>503</v>
      </c>
      <c r="H91" s="291" t="s">
        <v>607</v>
      </c>
      <c r="I91" s="220"/>
      <c r="J91" s="220"/>
      <c r="K91" s="220">
        <v>10000</v>
      </c>
      <c r="L91" s="220"/>
      <c r="M91" s="220"/>
      <c r="N91" s="220"/>
      <c r="O91" s="220"/>
      <c r="P91" s="597"/>
      <c r="Q91" s="413">
        <f t="shared" si="12"/>
        <v>10000</v>
      </c>
    </row>
    <row r="92" spans="2:17" s="1330" customFormat="1" ht="56.25" x14ac:dyDescent="0.3">
      <c r="B92" s="134"/>
      <c r="C92" s="267"/>
      <c r="D92" s="268">
        <v>7.17</v>
      </c>
      <c r="E92" s="437" t="s">
        <v>608</v>
      </c>
      <c r="F92" s="331">
        <v>1</v>
      </c>
      <c r="G92" s="1495" t="s">
        <v>503</v>
      </c>
      <c r="H92" s="337" t="s">
        <v>609</v>
      </c>
      <c r="I92" s="1493"/>
      <c r="J92" s="1493"/>
      <c r="K92" s="1493">
        <v>10000</v>
      </c>
      <c r="L92" s="1493"/>
      <c r="M92" s="1493"/>
      <c r="N92" s="1493"/>
      <c r="O92" s="1493"/>
      <c r="P92" s="605"/>
      <c r="Q92" s="417">
        <f t="shared" si="12"/>
        <v>10000</v>
      </c>
    </row>
    <row r="93" spans="2:17" s="1330" customFormat="1" ht="75" x14ac:dyDescent="0.3">
      <c r="B93" s="134"/>
      <c r="C93" s="312"/>
      <c r="D93" s="314">
        <v>7.1800000000000104</v>
      </c>
      <c r="E93" s="529" t="s">
        <v>610</v>
      </c>
      <c r="F93" s="7">
        <v>1</v>
      </c>
      <c r="G93" s="79" t="s">
        <v>503</v>
      </c>
      <c r="H93" s="334" t="s">
        <v>611</v>
      </c>
      <c r="I93" s="220"/>
      <c r="J93" s="220"/>
      <c r="K93" s="220">
        <v>10000</v>
      </c>
      <c r="L93" s="220"/>
      <c r="M93" s="220"/>
      <c r="N93" s="220"/>
      <c r="O93" s="220"/>
      <c r="P93" s="597"/>
      <c r="Q93" s="413">
        <f t="shared" si="12"/>
        <v>10000</v>
      </c>
    </row>
    <row r="94" spans="2:17" s="1330" customFormat="1" ht="54.75" customHeight="1" x14ac:dyDescent="0.3">
      <c r="B94" s="134"/>
      <c r="C94" s="312"/>
      <c r="D94" s="135">
        <v>7.1900000000000102</v>
      </c>
      <c r="E94" s="529" t="s">
        <v>612</v>
      </c>
      <c r="F94" s="137">
        <v>1</v>
      </c>
      <c r="G94" s="7" t="s">
        <v>613</v>
      </c>
      <c r="H94" s="553" t="s">
        <v>614</v>
      </c>
      <c r="I94" s="137"/>
      <c r="J94" s="137"/>
      <c r="K94" s="1473">
        <v>7200</v>
      </c>
      <c r="L94" s="1473">
        <v>40500</v>
      </c>
      <c r="M94" s="1473"/>
      <c r="N94" s="1473"/>
      <c r="O94" s="1473"/>
      <c r="P94" s="1487"/>
      <c r="Q94" s="1490">
        <f t="shared" si="12"/>
        <v>47700</v>
      </c>
    </row>
    <row r="95" spans="2:17" s="1330" customFormat="1" ht="37.5" x14ac:dyDescent="0.3">
      <c r="B95" s="134"/>
      <c r="C95" s="312"/>
      <c r="D95" s="314">
        <v>7.2000000000000099</v>
      </c>
      <c r="E95" s="1411" t="s">
        <v>261</v>
      </c>
      <c r="F95" s="7">
        <v>1</v>
      </c>
      <c r="G95" s="7" t="s">
        <v>504</v>
      </c>
      <c r="H95" s="334" t="s">
        <v>486</v>
      </c>
      <c r="I95" s="220"/>
      <c r="J95" s="220"/>
      <c r="K95" s="220">
        <v>20000</v>
      </c>
      <c r="L95" s="220">
        <v>25000</v>
      </c>
      <c r="M95" s="220"/>
      <c r="N95" s="220"/>
      <c r="O95" s="220"/>
      <c r="P95" s="597"/>
      <c r="Q95" s="413">
        <f t="shared" si="12"/>
        <v>45000</v>
      </c>
    </row>
    <row r="96" spans="2:17" s="1330" customFormat="1" ht="56.25" x14ac:dyDescent="0.3">
      <c r="B96" s="134"/>
      <c r="C96" s="312"/>
      <c r="D96" s="135">
        <v>7.2100000000000097</v>
      </c>
      <c r="E96" s="529" t="s">
        <v>615</v>
      </c>
      <c r="F96" s="7">
        <v>1</v>
      </c>
      <c r="G96" s="7" t="s">
        <v>504</v>
      </c>
      <c r="H96" s="334" t="s">
        <v>616</v>
      </c>
      <c r="I96" s="220"/>
      <c r="J96" s="220"/>
      <c r="K96" s="220">
        <v>25000</v>
      </c>
      <c r="L96" s="220">
        <v>10000</v>
      </c>
      <c r="M96" s="220"/>
      <c r="N96" s="220"/>
      <c r="O96" s="220"/>
      <c r="P96" s="597"/>
      <c r="Q96" s="413">
        <f t="shared" si="12"/>
        <v>35000</v>
      </c>
    </row>
    <row r="97" spans="2:17" s="1330" customFormat="1" ht="48" customHeight="1" x14ac:dyDescent="0.3">
      <c r="B97" s="134"/>
      <c r="C97" s="312"/>
      <c r="D97" s="314">
        <v>7.2200000000000104</v>
      </c>
      <c r="E97" s="529" t="s">
        <v>617</v>
      </c>
      <c r="F97" s="137">
        <v>1</v>
      </c>
      <c r="G97" s="7" t="s">
        <v>506</v>
      </c>
      <c r="H97" s="553">
        <v>23886</v>
      </c>
      <c r="I97" s="220"/>
      <c r="J97" s="220"/>
      <c r="K97" s="220"/>
      <c r="L97" s="220">
        <v>5000</v>
      </c>
      <c r="M97" s="220"/>
      <c r="N97" s="220"/>
      <c r="O97" s="220"/>
      <c r="P97" s="597"/>
      <c r="Q97" s="413">
        <f t="shared" si="12"/>
        <v>5000</v>
      </c>
    </row>
    <row r="98" spans="2:17" s="1330" customFormat="1" x14ac:dyDescent="0.3">
      <c r="B98" s="134"/>
      <c r="C98" s="312"/>
      <c r="D98" s="135">
        <v>7.2300000000000102</v>
      </c>
      <c r="E98" s="529" t="s">
        <v>618</v>
      </c>
      <c r="F98" s="137">
        <v>1</v>
      </c>
      <c r="G98" s="7" t="s">
        <v>506</v>
      </c>
      <c r="H98" s="553" t="s">
        <v>619</v>
      </c>
      <c r="I98" s="220"/>
      <c r="J98" s="220"/>
      <c r="K98" s="220"/>
      <c r="L98" s="220">
        <v>5000</v>
      </c>
      <c r="M98" s="220"/>
      <c r="N98" s="220"/>
      <c r="O98" s="220"/>
      <c r="P98" s="597"/>
      <c r="Q98" s="413">
        <f t="shared" si="12"/>
        <v>5000</v>
      </c>
    </row>
    <row r="99" spans="2:17" s="1330" customFormat="1" ht="56.25" x14ac:dyDescent="0.3">
      <c r="B99" s="134"/>
      <c r="C99" s="312"/>
      <c r="D99" s="314">
        <v>7.24000000000001</v>
      </c>
      <c r="E99" s="529" t="s">
        <v>620</v>
      </c>
      <c r="F99" s="137">
        <v>1</v>
      </c>
      <c r="G99" s="7" t="s">
        <v>506</v>
      </c>
      <c r="H99" s="334" t="s">
        <v>486</v>
      </c>
      <c r="I99" s="220"/>
      <c r="J99" s="220"/>
      <c r="K99" s="220"/>
      <c r="L99" s="220">
        <v>5000</v>
      </c>
      <c r="M99" s="220"/>
      <c r="N99" s="220"/>
      <c r="O99" s="220"/>
      <c r="P99" s="597"/>
      <c r="Q99" s="413">
        <f t="shared" si="12"/>
        <v>5000</v>
      </c>
    </row>
    <row r="100" spans="2:17" s="1330" customFormat="1" ht="58.5" customHeight="1" x14ac:dyDescent="0.3">
      <c r="B100" s="134"/>
      <c r="C100" s="312"/>
      <c r="D100" s="135">
        <v>7.2500000000000098</v>
      </c>
      <c r="E100" s="529" t="s">
        <v>621</v>
      </c>
      <c r="F100" s="137" t="s">
        <v>49</v>
      </c>
      <c r="G100" s="7" t="s">
        <v>506</v>
      </c>
      <c r="H100" s="334" t="s">
        <v>622</v>
      </c>
      <c r="I100" s="220"/>
      <c r="J100" s="220">
        <v>25200</v>
      </c>
      <c r="K100" s="220"/>
      <c r="L100" s="220">
        <v>10800</v>
      </c>
      <c r="M100" s="220"/>
      <c r="N100" s="220"/>
      <c r="O100" s="220"/>
      <c r="P100" s="597"/>
      <c r="Q100" s="413">
        <f t="shared" si="12"/>
        <v>36000</v>
      </c>
    </row>
    <row r="101" spans="2:17" s="1330" customFormat="1" x14ac:dyDescent="0.3">
      <c r="B101" s="134"/>
      <c r="C101" s="312"/>
      <c r="D101" s="314">
        <v>7.2600000000000096</v>
      </c>
      <c r="E101" s="1411" t="s">
        <v>623</v>
      </c>
      <c r="F101" s="137">
        <v>1</v>
      </c>
      <c r="G101" s="7" t="s">
        <v>541</v>
      </c>
      <c r="H101" s="553" t="s">
        <v>624</v>
      </c>
      <c r="I101" s="220"/>
      <c r="J101" s="220"/>
      <c r="K101" s="220"/>
      <c r="L101" s="220">
        <v>10000</v>
      </c>
      <c r="M101" s="220"/>
      <c r="N101" s="220"/>
      <c r="O101" s="220"/>
      <c r="P101" s="597"/>
      <c r="Q101" s="413">
        <f t="shared" si="12"/>
        <v>10000</v>
      </c>
    </row>
    <row r="102" spans="2:17" s="1330" customFormat="1" ht="37.5" x14ac:dyDescent="0.3">
      <c r="B102" s="134"/>
      <c r="C102" s="312"/>
      <c r="D102" s="135">
        <v>7.2700000000000102</v>
      </c>
      <c r="E102" s="529" t="s">
        <v>625</v>
      </c>
      <c r="F102" s="7">
        <v>1</v>
      </c>
      <c r="G102" s="7" t="s">
        <v>529</v>
      </c>
      <c r="H102" s="553" t="s">
        <v>626</v>
      </c>
      <c r="I102" s="220"/>
      <c r="J102" s="220">
        <v>4800</v>
      </c>
      <c r="K102" s="220">
        <v>48026</v>
      </c>
      <c r="L102" s="220">
        <v>1574</v>
      </c>
      <c r="M102" s="220"/>
      <c r="N102" s="220"/>
      <c r="O102" s="220"/>
      <c r="P102" s="597"/>
      <c r="Q102" s="413">
        <f t="shared" si="12"/>
        <v>54400</v>
      </c>
    </row>
    <row r="103" spans="2:17" s="1330" customFormat="1" ht="37.5" x14ac:dyDescent="0.3">
      <c r="B103" s="134"/>
      <c r="C103" s="312"/>
      <c r="D103" s="314">
        <v>7.28000000000001</v>
      </c>
      <c r="E103" s="529" t="s">
        <v>627</v>
      </c>
      <c r="F103" s="7">
        <v>1</v>
      </c>
      <c r="G103" s="7" t="s">
        <v>529</v>
      </c>
      <c r="H103" s="553" t="s">
        <v>628</v>
      </c>
      <c r="I103" s="220"/>
      <c r="J103" s="220">
        <v>7200</v>
      </c>
      <c r="K103" s="220">
        <v>31466</v>
      </c>
      <c r="L103" s="220">
        <v>6934</v>
      </c>
      <c r="M103" s="220"/>
      <c r="N103" s="220"/>
      <c r="O103" s="220"/>
      <c r="P103" s="597"/>
      <c r="Q103" s="413">
        <f t="shared" si="12"/>
        <v>45600</v>
      </c>
    </row>
    <row r="104" spans="2:17" s="1330" customFormat="1" ht="37.5" x14ac:dyDescent="0.3">
      <c r="B104" s="134"/>
      <c r="C104" s="312"/>
      <c r="D104" s="135">
        <v>7.2900000000000098</v>
      </c>
      <c r="E104" s="529" t="s">
        <v>629</v>
      </c>
      <c r="F104" s="137">
        <v>1</v>
      </c>
      <c r="G104" s="7" t="s">
        <v>508</v>
      </c>
      <c r="H104" s="334" t="s">
        <v>630</v>
      </c>
      <c r="I104" s="220"/>
      <c r="J104" s="220">
        <v>3600</v>
      </c>
      <c r="K104" s="220">
        <v>14400</v>
      </c>
      <c r="L104" s="220">
        <v>5000</v>
      </c>
      <c r="M104" s="220"/>
      <c r="N104" s="220"/>
      <c r="O104" s="220"/>
      <c r="P104" s="597"/>
      <c r="Q104" s="413">
        <f t="shared" si="12"/>
        <v>23000</v>
      </c>
    </row>
    <row r="105" spans="2:17" s="1330" customFormat="1" ht="37.5" x14ac:dyDescent="0.3">
      <c r="B105" s="134"/>
      <c r="C105" s="312"/>
      <c r="D105" s="314">
        <v>7.3000000000000096</v>
      </c>
      <c r="E105" s="529" t="s">
        <v>631</v>
      </c>
      <c r="F105" s="137">
        <v>1</v>
      </c>
      <c r="G105" s="7" t="s">
        <v>508</v>
      </c>
      <c r="H105" s="334" t="s">
        <v>632</v>
      </c>
      <c r="I105" s="220"/>
      <c r="J105" s="220"/>
      <c r="K105" s="220">
        <v>28800</v>
      </c>
      <c r="L105" s="220">
        <v>4200</v>
      </c>
      <c r="M105" s="220"/>
      <c r="N105" s="220"/>
      <c r="O105" s="220"/>
      <c r="P105" s="597"/>
      <c r="Q105" s="413">
        <f t="shared" si="12"/>
        <v>33000</v>
      </c>
    </row>
    <row r="106" spans="2:17" s="1330" customFormat="1" ht="48" customHeight="1" x14ac:dyDescent="0.3">
      <c r="B106" s="134"/>
      <c r="C106" s="312"/>
      <c r="D106" s="135">
        <v>7.3100000000000103</v>
      </c>
      <c r="E106" s="529" t="s">
        <v>1739</v>
      </c>
      <c r="F106" s="137">
        <v>1</v>
      </c>
      <c r="G106" s="7" t="s">
        <v>523</v>
      </c>
      <c r="H106" s="578" t="s">
        <v>634</v>
      </c>
      <c r="I106" s="220"/>
      <c r="J106" s="220">
        <v>3600</v>
      </c>
      <c r="K106" s="220">
        <v>9900</v>
      </c>
      <c r="L106" s="220">
        <v>14600</v>
      </c>
      <c r="M106" s="220"/>
      <c r="N106" s="220"/>
      <c r="O106" s="220"/>
      <c r="P106" s="597"/>
      <c r="Q106" s="413">
        <f t="shared" si="12"/>
        <v>28100</v>
      </c>
    </row>
    <row r="107" spans="2:17" s="1330" customFormat="1" ht="56.25" x14ac:dyDescent="0.3">
      <c r="B107" s="134"/>
      <c r="C107" s="267"/>
      <c r="D107" s="269">
        <v>7.3200000000000101</v>
      </c>
      <c r="E107" s="437" t="s">
        <v>238</v>
      </c>
      <c r="F107" s="353">
        <v>1</v>
      </c>
      <c r="G107" s="331" t="s">
        <v>523</v>
      </c>
      <c r="H107" s="593" t="s">
        <v>635</v>
      </c>
      <c r="I107" s="1493"/>
      <c r="J107" s="1493">
        <v>3600</v>
      </c>
      <c r="K107" s="1493">
        <v>9900</v>
      </c>
      <c r="L107" s="1493">
        <v>14600</v>
      </c>
      <c r="M107" s="1493"/>
      <c r="N107" s="1493"/>
      <c r="O107" s="1493"/>
      <c r="P107" s="605"/>
      <c r="Q107" s="417">
        <f t="shared" si="12"/>
        <v>28100</v>
      </c>
    </row>
    <row r="108" spans="2:17" s="1330" customFormat="1" ht="80.25" customHeight="1" x14ac:dyDescent="0.3">
      <c r="B108" s="134"/>
      <c r="C108" s="312"/>
      <c r="D108" s="135">
        <v>7.3300000000000196</v>
      </c>
      <c r="E108" s="529" t="s">
        <v>636</v>
      </c>
      <c r="F108" s="137">
        <v>1</v>
      </c>
      <c r="G108" s="7" t="s">
        <v>637</v>
      </c>
      <c r="H108" s="553" t="s">
        <v>638</v>
      </c>
      <c r="I108" s="220"/>
      <c r="J108" s="220">
        <v>12800</v>
      </c>
      <c r="K108" s="220">
        <v>7700</v>
      </c>
      <c r="L108" s="220">
        <v>3100</v>
      </c>
      <c r="M108" s="220"/>
      <c r="N108" s="220"/>
      <c r="O108" s="220"/>
      <c r="P108" s="597"/>
      <c r="Q108" s="413">
        <f t="shared" si="12"/>
        <v>23600</v>
      </c>
    </row>
    <row r="109" spans="2:17" s="1330" customFormat="1" ht="75.75" customHeight="1" x14ac:dyDescent="0.3">
      <c r="B109" s="134"/>
      <c r="C109" s="312"/>
      <c r="D109" s="314">
        <v>7.3400000000000203</v>
      </c>
      <c r="E109" s="529" t="s">
        <v>639</v>
      </c>
      <c r="F109" s="137">
        <v>1</v>
      </c>
      <c r="G109" s="7" t="s">
        <v>637</v>
      </c>
      <c r="H109" s="553" t="s">
        <v>640</v>
      </c>
      <c r="I109" s="220"/>
      <c r="J109" s="220">
        <v>12800</v>
      </c>
      <c r="K109" s="220">
        <v>3850</v>
      </c>
      <c r="L109" s="220">
        <v>5150</v>
      </c>
      <c r="M109" s="220"/>
      <c r="N109" s="220"/>
      <c r="O109" s="220"/>
      <c r="P109" s="597"/>
      <c r="Q109" s="413">
        <f t="shared" si="12"/>
        <v>21800</v>
      </c>
    </row>
    <row r="110" spans="2:17" s="1330" customFormat="1" ht="57.75" customHeight="1" x14ac:dyDescent="0.3">
      <c r="B110" s="134"/>
      <c r="C110" s="312"/>
      <c r="D110" s="135">
        <v>7.3500000000000201</v>
      </c>
      <c r="E110" s="529" t="s">
        <v>1740</v>
      </c>
      <c r="F110" s="7">
        <v>1</v>
      </c>
      <c r="G110" s="7" t="s">
        <v>277</v>
      </c>
      <c r="H110" s="578" t="s">
        <v>641</v>
      </c>
      <c r="I110" s="220"/>
      <c r="J110" s="220"/>
      <c r="K110" s="220">
        <v>3600</v>
      </c>
      <c r="L110" s="220">
        <v>6400</v>
      </c>
      <c r="M110" s="220"/>
      <c r="N110" s="220"/>
      <c r="O110" s="220"/>
      <c r="P110" s="597"/>
      <c r="Q110" s="413">
        <f t="shared" si="12"/>
        <v>10000</v>
      </c>
    </row>
    <row r="111" spans="2:17" s="1330" customFormat="1" ht="56.25" x14ac:dyDescent="0.3">
      <c r="B111" s="134"/>
      <c r="C111" s="312"/>
      <c r="D111" s="314">
        <v>7.3600000000000199</v>
      </c>
      <c r="E111" s="529" t="s">
        <v>1741</v>
      </c>
      <c r="F111" s="7" t="s">
        <v>643</v>
      </c>
      <c r="G111" s="7" t="s">
        <v>277</v>
      </c>
      <c r="H111" s="578" t="s">
        <v>644</v>
      </c>
      <c r="I111" s="220"/>
      <c r="J111" s="220"/>
      <c r="K111" s="220">
        <v>17350</v>
      </c>
      <c r="L111" s="220">
        <v>32650</v>
      </c>
      <c r="M111" s="220"/>
      <c r="N111" s="220"/>
      <c r="O111" s="220"/>
      <c r="P111" s="597"/>
      <c r="Q111" s="413">
        <f t="shared" ref="Q111:Q143" si="13">SUM(I111:P111)</f>
        <v>50000</v>
      </c>
    </row>
    <row r="112" spans="2:17" s="1330" customFormat="1" ht="56.25" x14ac:dyDescent="0.3">
      <c r="B112" s="134"/>
      <c r="C112" s="312"/>
      <c r="D112" s="135">
        <v>7.3700000000000196</v>
      </c>
      <c r="E112" s="529" t="s">
        <v>645</v>
      </c>
      <c r="F112" s="7">
        <v>1</v>
      </c>
      <c r="G112" s="7" t="s">
        <v>277</v>
      </c>
      <c r="H112" s="334" t="s">
        <v>646</v>
      </c>
      <c r="I112" s="7"/>
      <c r="J112" s="220"/>
      <c r="K112" s="220">
        <v>15830</v>
      </c>
      <c r="L112" s="220">
        <v>27530</v>
      </c>
      <c r="M112" s="220"/>
      <c r="N112" s="220"/>
      <c r="O112" s="220"/>
      <c r="P112" s="597"/>
      <c r="Q112" s="413">
        <f>SUM(I112:P112)</f>
        <v>43360</v>
      </c>
    </row>
    <row r="113" spans="2:17" s="1330" customFormat="1" ht="21.75" customHeight="1" x14ac:dyDescent="0.3">
      <c r="B113" s="134"/>
      <c r="C113" s="312"/>
      <c r="D113" s="314">
        <v>7.3800000000000203</v>
      </c>
      <c r="E113" s="529" t="s">
        <v>647</v>
      </c>
      <c r="F113" s="7">
        <v>1</v>
      </c>
      <c r="G113" s="7" t="s">
        <v>277</v>
      </c>
      <c r="H113" s="334" t="s">
        <v>648</v>
      </c>
      <c r="I113" s="220"/>
      <c r="J113" s="220">
        <v>7200</v>
      </c>
      <c r="K113" s="220">
        <v>13000</v>
      </c>
      <c r="L113" s="220">
        <v>5200</v>
      </c>
      <c r="M113" s="220"/>
      <c r="N113" s="220"/>
      <c r="O113" s="220"/>
      <c r="P113" s="597"/>
      <c r="Q113" s="413">
        <f>SUM(I113:P113)</f>
        <v>25400</v>
      </c>
    </row>
    <row r="114" spans="2:17" s="1330" customFormat="1" ht="37.5" x14ac:dyDescent="0.3">
      <c r="B114" s="134"/>
      <c r="C114" s="312"/>
      <c r="D114" s="135">
        <v>7.3900000000000201</v>
      </c>
      <c r="E114" s="529" t="s">
        <v>1742</v>
      </c>
      <c r="F114" s="7">
        <v>1</v>
      </c>
      <c r="G114" s="7" t="s">
        <v>277</v>
      </c>
      <c r="H114" s="578" t="s">
        <v>641</v>
      </c>
      <c r="I114" s="220"/>
      <c r="J114" s="220">
        <v>3600</v>
      </c>
      <c r="K114" s="220">
        <v>3163</v>
      </c>
      <c r="L114" s="220">
        <v>18237</v>
      </c>
      <c r="M114" s="220"/>
      <c r="N114" s="220"/>
      <c r="O114" s="220"/>
      <c r="P114" s="597"/>
      <c r="Q114" s="413">
        <f t="shared" si="13"/>
        <v>25000</v>
      </c>
    </row>
    <row r="115" spans="2:17" s="1330" customFormat="1" ht="37.5" x14ac:dyDescent="0.3">
      <c r="B115" s="134"/>
      <c r="C115" s="312"/>
      <c r="D115" s="314">
        <v>7.4000000000000199</v>
      </c>
      <c r="E115" s="529" t="s">
        <v>649</v>
      </c>
      <c r="F115" s="7">
        <v>1</v>
      </c>
      <c r="G115" s="7" t="s">
        <v>255</v>
      </c>
      <c r="H115" s="595" t="s">
        <v>650</v>
      </c>
      <c r="I115" s="220"/>
      <c r="J115" s="220">
        <v>14400</v>
      </c>
      <c r="K115" s="220">
        <v>25000</v>
      </c>
      <c r="L115" s="220">
        <v>10600</v>
      </c>
      <c r="M115" s="220"/>
      <c r="N115" s="220"/>
      <c r="O115" s="220"/>
      <c r="P115" s="597"/>
      <c r="Q115" s="413">
        <f t="shared" si="13"/>
        <v>50000</v>
      </c>
    </row>
    <row r="116" spans="2:17" s="1330" customFormat="1" ht="37.5" x14ac:dyDescent="0.3">
      <c r="B116" s="134"/>
      <c r="C116" s="312"/>
      <c r="D116" s="135">
        <v>7.4100000000000197</v>
      </c>
      <c r="E116" s="529" t="s">
        <v>651</v>
      </c>
      <c r="F116" s="137">
        <v>1</v>
      </c>
      <c r="G116" s="7" t="s">
        <v>115</v>
      </c>
      <c r="H116" s="291" t="s">
        <v>652</v>
      </c>
      <c r="I116" s="220"/>
      <c r="J116" s="220"/>
      <c r="K116" s="220">
        <v>35000</v>
      </c>
      <c r="L116" s="220">
        <v>25000</v>
      </c>
      <c r="M116" s="220"/>
      <c r="N116" s="220"/>
      <c r="O116" s="220"/>
      <c r="P116" s="597"/>
      <c r="Q116" s="413">
        <f t="shared" si="13"/>
        <v>60000</v>
      </c>
    </row>
    <row r="117" spans="2:17" s="1330" customFormat="1" x14ac:dyDescent="0.3">
      <c r="B117" s="134"/>
      <c r="C117" s="1387" t="s">
        <v>56</v>
      </c>
      <c r="D117" s="1246" t="s">
        <v>95</v>
      </c>
      <c r="E117" s="1245"/>
      <c r="F117" s="1419"/>
      <c r="G117" s="1420"/>
      <c r="H117" s="1237"/>
      <c r="I117" s="385">
        <f>SUM(I118:I124)</f>
        <v>0</v>
      </c>
      <c r="J117" s="385">
        <f t="shared" ref="J117:Q117" si="14">SUM(J118:J124)</f>
        <v>273600</v>
      </c>
      <c r="K117" s="385">
        <f t="shared" si="14"/>
        <v>216360</v>
      </c>
      <c r="L117" s="385">
        <f t="shared" si="14"/>
        <v>97120</v>
      </c>
      <c r="M117" s="385">
        <f t="shared" si="14"/>
        <v>0</v>
      </c>
      <c r="N117" s="385">
        <f t="shared" si="14"/>
        <v>0</v>
      </c>
      <c r="O117" s="385">
        <f t="shared" si="14"/>
        <v>0</v>
      </c>
      <c r="P117" s="498">
        <f t="shared" si="14"/>
        <v>0</v>
      </c>
      <c r="Q117" s="261">
        <f t="shared" si="14"/>
        <v>587080</v>
      </c>
    </row>
    <row r="118" spans="2:17" s="1330" customFormat="1" ht="37.5" x14ac:dyDescent="0.3">
      <c r="B118" s="134"/>
      <c r="C118" s="312"/>
      <c r="D118" s="135">
        <v>8.1</v>
      </c>
      <c r="E118" s="529" t="s">
        <v>653</v>
      </c>
      <c r="F118" s="137">
        <v>1</v>
      </c>
      <c r="G118" s="7" t="s">
        <v>535</v>
      </c>
      <c r="H118" s="334" t="s">
        <v>654</v>
      </c>
      <c r="I118" s="220"/>
      <c r="J118" s="220"/>
      <c r="K118" s="220"/>
      <c r="L118" s="220">
        <v>5000</v>
      </c>
      <c r="M118" s="220"/>
      <c r="N118" s="220"/>
      <c r="O118" s="220"/>
      <c r="P118" s="597"/>
      <c r="Q118" s="413">
        <f t="shared" si="13"/>
        <v>5000</v>
      </c>
    </row>
    <row r="119" spans="2:17" s="1330" customFormat="1" ht="37.5" x14ac:dyDescent="0.3">
      <c r="B119" s="134"/>
      <c r="C119" s="312"/>
      <c r="D119" s="135">
        <v>8.1999999999999993</v>
      </c>
      <c r="E119" s="1411" t="s">
        <v>270</v>
      </c>
      <c r="F119" s="7">
        <v>1</v>
      </c>
      <c r="G119" s="7" t="s">
        <v>529</v>
      </c>
      <c r="H119" s="578" t="s">
        <v>655</v>
      </c>
      <c r="I119" s="220"/>
      <c r="J119" s="220">
        <v>3600</v>
      </c>
      <c r="K119" s="220">
        <v>2120</v>
      </c>
      <c r="L119" s="220">
        <v>280</v>
      </c>
      <c r="M119" s="220"/>
      <c r="N119" s="220"/>
      <c r="O119" s="220"/>
      <c r="P119" s="597"/>
      <c r="Q119" s="413">
        <f t="shared" si="13"/>
        <v>6000</v>
      </c>
    </row>
    <row r="120" spans="2:17" s="1330" customFormat="1" ht="37.5" x14ac:dyDescent="0.3">
      <c r="B120" s="134"/>
      <c r="C120" s="312"/>
      <c r="D120" s="135">
        <v>8.3000000000000007</v>
      </c>
      <c r="E120" s="529" t="s">
        <v>94</v>
      </c>
      <c r="F120" s="137">
        <v>1</v>
      </c>
      <c r="G120" s="7" t="s">
        <v>523</v>
      </c>
      <c r="H120" s="578" t="s">
        <v>656</v>
      </c>
      <c r="I120" s="220"/>
      <c r="J120" s="220"/>
      <c r="K120" s="220">
        <v>30000</v>
      </c>
      <c r="L120" s="220">
        <v>10000</v>
      </c>
      <c r="M120" s="220"/>
      <c r="N120" s="220"/>
      <c r="O120" s="220"/>
      <c r="P120" s="597"/>
      <c r="Q120" s="413">
        <f t="shared" si="13"/>
        <v>40000</v>
      </c>
    </row>
    <row r="121" spans="2:17" s="1330" customFormat="1" ht="37.5" x14ac:dyDescent="0.3">
      <c r="B121" s="134"/>
      <c r="C121" s="312"/>
      <c r="D121" s="135">
        <v>8.4</v>
      </c>
      <c r="E121" s="529" t="s">
        <v>269</v>
      </c>
      <c r="F121" s="137">
        <v>1</v>
      </c>
      <c r="G121" s="7" t="s">
        <v>523</v>
      </c>
      <c r="H121" s="578" t="s">
        <v>657</v>
      </c>
      <c r="I121" s="220"/>
      <c r="J121" s="220"/>
      <c r="K121" s="220">
        <v>8000</v>
      </c>
      <c r="L121" s="220">
        <v>15000</v>
      </c>
      <c r="M121" s="220"/>
      <c r="N121" s="220"/>
      <c r="O121" s="220"/>
      <c r="P121" s="597"/>
      <c r="Q121" s="413">
        <f t="shared" si="13"/>
        <v>23000</v>
      </c>
    </row>
    <row r="122" spans="2:17" s="1330" customFormat="1" ht="37.5" x14ac:dyDescent="0.3">
      <c r="B122" s="134"/>
      <c r="C122" s="267"/>
      <c r="D122" s="268">
        <v>8.5</v>
      </c>
      <c r="E122" s="437" t="s">
        <v>658</v>
      </c>
      <c r="F122" s="353">
        <v>1</v>
      </c>
      <c r="G122" s="331" t="s">
        <v>546</v>
      </c>
      <c r="H122" s="593" t="s">
        <v>656</v>
      </c>
      <c r="I122" s="1493"/>
      <c r="J122" s="1493"/>
      <c r="K122" s="1493">
        <v>3000</v>
      </c>
      <c r="L122" s="1493">
        <v>2000</v>
      </c>
      <c r="M122" s="1493"/>
      <c r="N122" s="1493"/>
      <c r="O122" s="1493"/>
      <c r="P122" s="605"/>
      <c r="Q122" s="417">
        <f t="shared" si="13"/>
        <v>5000</v>
      </c>
    </row>
    <row r="123" spans="2:17" s="1330" customFormat="1" ht="39.75" customHeight="1" x14ac:dyDescent="0.3">
      <c r="B123" s="134"/>
      <c r="C123" s="312"/>
      <c r="D123" s="135">
        <v>8.6</v>
      </c>
      <c r="E123" s="529" t="s">
        <v>659</v>
      </c>
      <c r="F123" s="7">
        <v>1</v>
      </c>
      <c r="G123" s="7" t="s">
        <v>660</v>
      </c>
      <c r="H123" s="334" t="s">
        <v>486</v>
      </c>
      <c r="I123" s="220"/>
      <c r="J123" s="220">
        <v>270000</v>
      </c>
      <c r="K123" s="220">
        <v>78240</v>
      </c>
      <c r="L123" s="220">
        <v>16080</v>
      </c>
      <c r="M123" s="220"/>
      <c r="N123" s="220"/>
      <c r="O123" s="220"/>
      <c r="P123" s="597"/>
      <c r="Q123" s="413">
        <f t="shared" si="13"/>
        <v>364320</v>
      </c>
    </row>
    <row r="124" spans="2:17" s="1330" customFormat="1" ht="42" customHeight="1" x14ac:dyDescent="0.3">
      <c r="B124" s="134"/>
      <c r="C124" s="312"/>
      <c r="D124" s="135">
        <v>8.6999999999999993</v>
      </c>
      <c r="E124" s="529" t="s">
        <v>661</v>
      </c>
      <c r="F124" s="7">
        <v>1</v>
      </c>
      <c r="G124" s="7" t="s">
        <v>660</v>
      </c>
      <c r="H124" s="334" t="s">
        <v>486</v>
      </c>
      <c r="I124" s="220"/>
      <c r="J124" s="220"/>
      <c r="K124" s="220">
        <v>95000</v>
      </c>
      <c r="L124" s="220">
        <v>48760</v>
      </c>
      <c r="M124" s="220"/>
      <c r="N124" s="220"/>
      <c r="O124" s="220"/>
      <c r="P124" s="597"/>
      <c r="Q124" s="413">
        <f t="shared" si="13"/>
        <v>143760</v>
      </c>
    </row>
    <row r="125" spans="2:17" s="1330" customFormat="1" x14ac:dyDescent="0.3">
      <c r="B125" s="134"/>
      <c r="C125" s="1387" t="s">
        <v>58</v>
      </c>
      <c r="D125" s="1246" t="s">
        <v>181</v>
      </c>
      <c r="E125" s="1245"/>
      <c r="F125" s="1419"/>
      <c r="G125" s="1420"/>
      <c r="H125" s="1237"/>
      <c r="I125" s="385">
        <f>SUM(I126:I130)</f>
        <v>0</v>
      </c>
      <c r="J125" s="385">
        <f t="shared" ref="J125:Q125" si="15">SUM(J126:J130)</f>
        <v>0</v>
      </c>
      <c r="K125" s="385">
        <f t="shared" si="15"/>
        <v>8000</v>
      </c>
      <c r="L125" s="385">
        <f t="shared" si="15"/>
        <v>65000</v>
      </c>
      <c r="M125" s="385">
        <f t="shared" si="15"/>
        <v>0</v>
      </c>
      <c r="N125" s="385">
        <f t="shared" si="15"/>
        <v>0</v>
      </c>
      <c r="O125" s="385">
        <f t="shared" si="15"/>
        <v>0</v>
      </c>
      <c r="P125" s="498">
        <f t="shared" si="15"/>
        <v>0</v>
      </c>
      <c r="Q125" s="261">
        <f t="shared" si="15"/>
        <v>73000</v>
      </c>
    </row>
    <row r="126" spans="2:17" s="1330" customFormat="1" x14ac:dyDescent="0.3">
      <c r="B126" s="134"/>
      <c r="C126" s="312"/>
      <c r="D126" s="135">
        <v>9.1</v>
      </c>
      <c r="E126" s="529" t="s">
        <v>662</v>
      </c>
      <c r="F126" s="137" t="s">
        <v>46</v>
      </c>
      <c r="G126" s="7" t="s">
        <v>535</v>
      </c>
      <c r="H126" s="334" t="s">
        <v>663</v>
      </c>
      <c r="I126" s="220"/>
      <c r="J126" s="220"/>
      <c r="K126" s="220"/>
      <c r="L126" s="220">
        <v>10000</v>
      </c>
      <c r="M126" s="220"/>
      <c r="N126" s="220"/>
      <c r="O126" s="220"/>
      <c r="P126" s="597"/>
      <c r="Q126" s="413">
        <f t="shared" si="13"/>
        <v>10000</v>
      </c>
    </row>
    <row r="127" spans="2:17" s="1330" customFormat="1" ht="37.5" x14ac:dyDescent="0.3">
      <c r="B127" s="134"/>
      <c r="C127" s="312"/>
      <c r="D127" s="135">
        <v>9.1999999999999993</v>
      </c>
      <c r="E127" s="529" t="s">
        <v>271</v>
      </c>
      <c r="F127" s="137" t="s">
        <v>49</v>
      </c>
      <c r="G127" s="7" t="s">
        <v>500</v>
      </c>
      <c r="H127" s="334" t="s">
        <v>664</v>
      </c>
      <c r="I127" s="220"/>
      <c r="J127" s="220"/>
      <c r="K127" s="220"/>
      <c r="L127" s="220">
        <v>18000</v>
      </c>
      <c r="M127" s="220"/>
      <c r="N127" s="220"/>
      <c r="O127" s="220"/>
      <c r="P127" s="597"/>
      <c r="Q127" s="413">
        <f t="shared" si="13"/>
        <v>18000</v>
      </c>
    </row>
    <row r="128" spans="2:17" s="1330" customFormat="1" x14ac:dyDescent="0.3">
      <c r="B128" s="134"/>
      <c r="C128" s="312"/>
      <c r="D128" s="135">
        <v>9.3000000000000007</v>
      </c>
      <c r="E128" s="529" t="s">
        <v>665</v>
      </c>
      <c r="F128" s="137" t="s">
        <v>49</v>
      </c>
      <c r="G128" s="7" t="s">
        <v>541</v>
      </c>
      <c r="H128" s="578" t="s">
        <v>666</v>
      </c>
      <c r="I128" s="220"/>
      <c r="J128" s="220"/>
      <c r="K128" s="220"/>
      <c r="L128" s="220">
        <v>15000</v>
      </c>
      <c r="M128" s="220"/>
      <c r="N128" s="220"/>
      <c r="O128" s="220"/>
      <c r="P128" s="597"/>
      <c r="Q128" s="413">
        <f t="shared" si="13"/>
        <v>15000</v>
      </c>
    </row>
    <row r="129" spans="2:17" s="1330" customFormat="1" ht="37.5" x14ac:dyDescent="0.3">
      <c r="B129" s="134"/>
      <c r="C129" s="312"/>
      <c r="D129" s="135">
        <v>9.4</v>
      </c>
      <c r="E129" s="529" t="s">
        <v>239</v>
      </c>
      <c r="F129" s="137" t="s">
        <v>49</v>
      </c>
      <c r="G129" s="7" t="s">
        <v>523</v>
      </c>
      <c r="H129" s="578" t="s">
        <v>667</v>
      </c>
      <c r="I129" s="220"/>
      <c r="J129" s="220"/>
      <c r="K129" s="220"/>
      <c r="L129" s="220">
        <v>10000</v>
      </c>
      <c r="M129" s="220"/>
      <c r="N129" s="220"/>
      <c r="O129" s="220"/>
      <c r="P129" s="597"/>
      <c r="Q129" s="413">
        <f t="shared" si="13"/>
        <v>10000</v>
      </c>
    </row>
    <row r="130" spans="2:17" s="1330" customFormat="1" ht="37.5" x14ac:dyDescent="0.3">
      <c r="B130" s="134"/>
      <c r="C130" s="312"/>
      <c r="D130" s="135">
        <v>9.5</v>
      </c>
      <c r="E130" s="529" t="s">
        <v>668</v>
      </c>
      <c r="F130" s="137" t="s">
        <v>49</v>
      </c>
      <c r="G130" s="7" t="s">
        <v>115</v>
      </c>
      <c r="H130" s="334" t="s">
        <v>486</v>
      </c>
      <c r="I130" s="220"/>
      <c r="J130" s="220"/>
      <c r="K130" s="220">
        <v>8000</v>
      </c>
      <c r="L130" s="220">
        <v>12000</v>
      </c>
      <c r="M130" s="220"/>
      <c r="N130" s="220"/>
      <c r="O130" s="220"/>
      <c r="P130" s="597"/>
      <c r="Q130" s="413">
        <f t="shared" si="13"/>
        <v>20000</v>
      </c>
    </row>
    <row r="131" spans="2:17" s="1330" customFormat="1" x14ac:dyDescent="0.3">
      <c r="B131" s="134"/>
      <c r="C131" s="452" t="s">
        <v>2</v>
      </c>
      <c r="D131" s="453"/>
      <c r="E131" s="1467"/>
      <c r="F131" s="1477"/>
      <c r="G131" s="1478"/>
      <c r="H131" s="253"/>
      <c r="I131" s="1488">
        <f t="shared" ref="I131:Q131" si="16">SUM(I132+I138+I142)</f>
        <v>0</v>
      </c>
      <c r="J131" s="1488">
        <f t="shared" si="16"/>
        <v>17800</v>
      </c>
      <c r="K131" s="1488">
        <f t="shared" si="16"/>
        <v>77900</v>
      </c>
      <c r="L131" s="1488">
        <f t="shared" si="16"/>
        <v>182780</v>
      </c>
      <c r="M131" s="1488">
        <f t="shared" si="16"/>
        <v>0</v>
      </c>
      <c r="N131" s="1488">
        <f t="shared" si="16"/>
        <v>0</v>
      </c>
      <c r="O131" s="1488">
        <f t="shared" si="16"/>
        <v>204000</v>
      </c>
      <c r="P131" s="1489">
        <f t="shared" si="16"/>
        <v>0</v>
      </c>
      <c r="Q131" s="1468">
        <f t="shared" si="16"/>
        <v>482480</v>
      </c>
    </row>
    <row r="132" spans="2:17" s="1330" customFormat="1" x14ac:dyDescent="0.3">
      <c r="B132" s="134"/>
      <c r="C132" s="1387" t="s">
        <v>59</v>
      </c>
      <c r="D132" s="1246" t="s">
        <v>32</v>
      </c>
      <c r="E132" s="1245"/>
      <c r="F132" s="1419"/>
      <c r="G132" s="1420"/>
      <c r="H132" s="1237"/>
      <c r="I132" s="385">
        <f>SUM(I133:I137)</f>
        <v>0</v>
      </c>
      <c r="J132" s="385">
        <f t="shared" ref="J132:P132" si="17">SUM(J133:J137)</f>
        <v>16000</v>
      </c>
      <c r="K132" s="385">
        <f t="shared" si="17"/>
        <v>46240</v>
      </c>
      <c r="L132" s="385">
        <f t="shared" si="17"/>
        <v>66240</v>
      </c>
      <c r="M132" s="385">
        <f t="shared" si="17"/>
        <v>0</v>
      </c>
      <c r="N132" s="385">
        <f t="shared" si="17"/>
        <v>0</v>
      </c>
      <c r="O132" s="385">
        <f t="shared" si="17"/>
        <v>0</v>
      </c>
      <c r="P132" s="498">
        <f t="shared" si="17"/>
        <v>0</v>
      </c>
      <c r="Q132" s="261">
        <f>SUM(Q133:Q137)</f>
        <v>128480</v>
      </c>
    </row>
    <row r="133" spans="2:17" s="1330" customFormat="1" ht="37.5" x14ac:dyDescent="0.3">
      <c r="B133" s="134"/>
      <c r="C133" s="312"/>
      <c r="D133" s="135">
        <v>10.1</v>
      </c>
      <c r="E133" s="1408" t="s">
        <v>669</v>
      </c>
      <c r="F133" s="1474" t="s">
        <v>47</v>
      </c>
      <c r="G133" s="7" t="s">
        <v>541</v>
      </c>
      <c r="H133" s="334" t="s">
        <v>670</v>
      </c>
      <c r="I133" s="1395"/>
      <c r="J133" s="1395"/>
      <c r="K133" s="220">
        <v>6240</v>
      </c>
      <c r="L133" s="220">
        <v>8760</v>
      </c>
      <c r="M133" s="1395"/>
      <c r="N133" s="1395"/>
      <c r="O133" s="1395"/>
      <c r="P133" s="1486"/>
      <c r="Q133" s="413">
        <f t="shared" si="13"/>
        <v>15000</v>
      </c>
    </row>
    <row r="134" spans="2:17" s="1330" customFormat="1" ht="37.5" x14ac:dyDescent="0.3">
      <c r="B134" s="134"/>
      <c r="C134" s="312"/>
      <c r="D134" s="135">
        <v>10.199999999999999</v>
      </c>
      <c r="E134" s="1408" t="s">
        <v>241</v>
      </c>
      <c r="F134" s="1474" t="s">
        <v>47</v>
      </c>
      <c r="G134" s="7" t="s">
        <v>523</v>
      </c>
      <c r="H134" s="578" t="s">
        <v>671</v>
      </c>
      <c r="I134" s="220"/>
      <c r="J134" s="220"/>
      <c r="K134" s="220">
        <v>15380</v>
      </c>
      <c r="L134" s="220">
        <v>20000</v>
      </c>
      <c r="M134" s="220"/>
      <c r="N134" s="220"/>
      <c r="O134" s="220"/>
      <c r="P134" s="597"/>
      <c r="Q134" s="413">
        <f t="shared" si="13"/>
        <v>35380</v>
      </c>
    </row>
    <row r="135" spans="2:17" s="1330" customFormat="1" ht="76.5" customHeight="1" x14ac:dyDescent="0.3">
      <c r="B135" s="134"/>
      <c r="C135" s="312"/>
      <c r="D135" s="135">
        <v>10.3</v>
      </c>
      <c r="E135" s="529" t="s">
        <v>32</v>
      </c>
      <c r="F135" s="1474" t="s">
        <v>47</v>
      </c>
      <c r="G135" s="7" t="s">
        <v>637</v>
      </c>
      <c r="H135" s="291" t="s">
        <v>672</v>
      </c>
      <c r="I135" s="220"/>
      <c r="J135" s="220"/>
      <c r="K135" s="220">
        <v>10800</v>
      </c>
      <c r="L135" s="220">
        <v>20900</v>
      </c>
      <c r="M135" s="220"/>
      <c r="N135" s="220"/>
      <c r="O135" s="220"/>
      <c r="P135" s="597"/>
      <c r="Q135" s="413">
        <f>SUM(J135:P135)</f>
        <v>31700</v>
      </c>
    </row>
    <row r="136" spans="2:17" s="1330" customFormat="1" ht="56.25" x14ac:dyDescent="0.3">
      <c r="B136" s="134"/>
      <c r="C136" s="312"/>
      <c r="D136" s="135">
        <v>10.4</v>
      </c>
      <c r="E136" s="1408" t="s">
        <v>673</v>
      </c>
      <c r="F136" s="1474" t="s">
        <v>47</v>
      </c>
      <c r="G136" s="7" t="s">
        <v>546</v>
      </c>
      <c r="H136" s="578" t="s">
        <v>674</v>
      </c>
      <c r="I136" s="220"/>
      <c r="J136" s="220">
        <v>9600</v>
      </c>
      <c r="K136" s="220">
        <v>8820</v>
      </c>
      <c r="L136" s="220">
        <v>6580</v>
      </c>
      <c r="M136" s="220"/>
      <c r="N136" s="220"/>
      <c r="O136" s="220"/>
      <c r="P136" s="597"/>
      <c r="Q136" s="413">
        <f t="shared" si="13"/>
        <v>25000</v>
      </c>
    </row>
    <row r="137" spans="2:17" s="1330" customFormat="1" ht="37.5" x14ac:dyDescent="0.3">
      <c r="B137" s="134"/>
      <c r="C137" s="312"/>
      <c r="D137" s="135">
        <v>10.5</v>
      </c>
      <c r="E137" s="1408" t="s">
        <v>675</v>
      </c>
      <c r="F137" s="1474" t="s">
        <v>47</v>
      </c>
      <c r="G137" s="7" t="s">
        <v>511</v>
      </c>
      <c r="H137" s="578" t="s">
        <v>676</v>
      </c>
      <c r="I137" s="220"/>
      <c r="J137" s="220">
        <v>6400</v>
      </c>
      <c r="K137" s="220">
        <v>5000</v>
      </c>
      <c r="L137" s="220">
        <v>10000</v>
      </c>
      <c r="M137" s="220"/>
      <c r="N137" s="220"/>
      <c r="O137" s="220"/>
      <c r="P137" s="597"/>
      <c r="Q137" s="413">
        <f t="shared" si="13"/>
        <v>21400</v>
      </c>
    </row>
    <row r="138" spans="2:17" s="1330" customFormat="1" x14ac:dyDescent="0.3">
      <c r="B138" s="134"/>
      <c r="C138" s="1387" t="s">
        <v>60</v>
      </c>
      <c r="D138" s="1235" t="s">
        <v>16</v>
      </c>
      <c r="E138" s="1245"/>
      <c r="F138" s="1419"/>
      <c r="G138" s="1420"/>
      <c r="H138" s="1237"/>
      <c r="I138" s="385">
        <f>SUM(I139:I141)</f>
        <v>0</v>
      </c>
      <c r="J138" s="385">
        <f t="shared" ref="J138:Q138" si="18">SUM(J139:J141)</f>
        <v>1800</v>
      </c>
      <c r="K138" s="385">
        <f t="shared" si="18"/>
        <v>31660</v>
      </c>
      <c r="L138" s="385">
        <f t="shared" si="18"/>
        <v>116540</v>
      </c>
      <c r="M138" s="385">
        <f t="shared" si="18"/>
        <v>0</v>
      </c>
      <c r="N138" s="385">
        <f t="shared" si="18"/>
        <v>0</v>
      </c>
      <c r="O138" s="385">
        <f t="shared" si="18"/>
        <v>0</v>
      </c>
      <c r="P138" s="498">
        <f t="shared" si="18"/>
        <v>0</v>
      </c>
      <c r="Q138" s="261">
        <f t="shared" si="18"/>
        <v>150000</v>
      </c>
    </row>
    <row r="139" spans="2:17" s="1330" customFormat="1" ht="37.5" x14ac:dyDescent="0.3">
      <c r="B139" s="134"/>
      <c r="C139" s="312"/>
      <c r="D139" s="135">
        <v>11.1</v>
      </c>
      <c r="E139" s="1408" t="s">
        <v>677</v>
      </c>
      <c r="F139" s="137">
        <v>2</v>
      </c>
      <c r="G139" s="79" t="s">
        <v>678</v>
      </c>
      <c r="H139" s="334" t="s">
        <v>679</v>
      </c>
      <c r="I139" s="220"/>
      <c r="J139" s="220">
        <v>1800</v>
      </c>
      <c r="K139" s="220">
        <v>7660</v>
      </c>
      <c r="L139" s="220">
        <v>40540</v>
      </c>
      <c r="M139" s="220"/>
      <c r="N139" s="220"/>
      <c r="O139" s="220"/>
      <c r="P139" s="597"/>
      <c r="Q139" s="413">
        <f t="shared" si="13"/>
        <v>50000</v>
      </c>
    </row>
    <row r="140" spans="2:17" s="1330" customFormat="1" ht="37.5" x14ac:dyDescent="0.3">
      <c r="B140" s="134"/>
      <c r="C140" s="312"/>
      <c r="D140" s="135">
        <v>11.2</v>
      </c>
      <c r="E140" s="529" t="s">
        <v>230</v>
      </c>
      <c r="F140" s="7" t="s">
        <v>680</v>
      </c>
      <c r="G140" s="7" t="s">
        <v>277</v>
      </c>
      <c r="H140" s="334" t="s">
        <v>486</v>
      </c>
      <c r="I140" s="220"/>
      <c r="J140" s="220"/>
      <c r="K140" s="220"/>
      <c r="L140" s="220">
        <v>40000</v>
      </c>
      <c r="M140" s="220"/>
      <c r="N140" s="220"/>
      <c r="O140" s="220"/>
      <c r="P140" s="597"/>
      <c r="Q140" s="413">
        <f>SUM(I140:P140)</f>
        <v>40000</v>
      </c>
    </row>
    <row r="141" spans="2:17" s="1330" customFormat="1" ht="51.75" customHeight="1" x14ac:dyDescent="0.3">
      <c r="B141" s="134"/>
      <c r="C141" s="267"/>
      <c r="D141" s="268">
        <v>11.3</v>
      </c>
      <c r="E141" s="1496" t="s">
        <v>114</v>
      </c>
      <c r="F141" s="1497" t="s">
        <v>117</v>
      </c>
      <c r="G141" s="1495" t="s">
        <v>678</v>
      </c>
      <c r="H141" s="337" t="s">
        <v>486</v>
      </c>
      <c r="I141" s="1493"/>
      <c r="J141" s="1493"/>
      <c r="K141" s="1493">
        <v>24000</v>
      </c>
      <c r="L141" s="1493">
        <v>36000</v>
      </c>
      <c r="M141" s="1493"/>
      <c r="N141" s="1493"/>
      <c r="O141" s="1493"/>
      <c r="P141" s="605"/>
      <c r="Q141" s="417">
        <f t="shared" si="13"/>
        <v>60000</v>
      </c>
    </row>
    <row r="142" spans="2:17" s="1330" customFormat="1" x14ac:dyDescent="0.3">
      <c r="B142" s="134"/>
      <c r="C142" s="1387" t="s">
        <v>61</v>
      </c>
      <c r="D142" s="1235" t="s">
        <v>19</v>
      </c>
      <c r="E142" s="1245"/>
      <c r="F142" s="1419"/>
      <c r="G142" s="1420"/>
      <c r="H142" s="1237"/>
      <c r="I142" s="385">
        <f t="shared" ref="I142" si="19">SUM(I143:I143)</f>
        <v>0</v>
      </c>
      <c r="J142" s="385">
        <f>SUM(J143:J143)</f>
        <v>0</v>
      </c>
      <c r="K142" s="385">
        <f t="shared" ref="K142:Q142" si="20">SUM(K143:K143)</f>
        <v>0</v>
      </c>
      <c r="L142" s="385">
        <f t="shared" si="20"/>
        <v>0</v>
      </c>
      <c r="M142" s="385">
        <f t="shared" si="20"/>
        <v>0</v>
      </c>
      <c r="N142" s="385">
        <f t="shared" si="20"/>
        <v>0</v>
      </c>
      <c r="O142" s="385">
        <f t="shared" si="20"/>
        <v>204000</v>
      </c>
      <c r="P142" s="498">
        <f t="shared" si="20"/>
        <v>0</v>
      </c>
      <c r="Q142" s="261">
        <f t="shared" si="20"/>
        <v>204000</v>
      </c>
    </row>
    <row r="143" spans="2:17" s="1330" customFormat="1" ht="37.5" x14ac:dyDescent="0.3">
      <c r="B143" s="134"/>
      <c r="C143" s="327"/>
      <c r="D143" s="135">
        <v>12.1</v>
      </c>
      <c r="E143" s="529" t="s">
        <v>681</v>
      </c>
      <c r="F143" s="137">
        <v>2</v>
      </c>
      <c r="G143" s="79" t="s">
        <v>678</v>
      </c>
      <c r="H143" s="334" t="s">
        <v>486</v>
      </c>
      <c r="I143" s="1395"/>
      <c r="J143" s="1395"/>
      <c r="K143" s="1395"/>
      <c r="L143" s="1395"/>
      <c r="M143" s="1395"/>
      <c r="N143" s="1395"/>
      <c r="O143" s="1395">
        <v>204000</v>
      </c>
      <c r="P143" s="1486"/>
      <c r="Q143" s="413">
        <f t="shared" si="13"/>
        <v>204000</v>
      </c>
    </row>
    <row r="144" spans="2:17" s="1330" customFormat="1" x14ac:dyDescent="0.3">
      <c r="B144" s="134"/>
      <c r="C144" s="271" t="s">
        <v>87</v>
      </c>
      <c r="D144" s="272"/>
      <c r="E144" s="441"/>
      <c r="F144" s="345"/>
      <c r="G144" s="346"/>
      <c r="H144" s="273"/>
      <c r="I144" s="1406">
        <f t="shared" ref="I144:P144" si="21">SUM(I145+I152)</f>
        <v>0</v>
      </c>
      <c r="J144" s="1406">
        <f>SUM(J145+J152)</f>
        <v>8400</v>
      </c>
      <c r="K144" s="1406">
        <f t="shared" si="21"/>
        <v>30340</v>
      </c>
      <c r="L144" s="1406">
        <f>SUM(L145+L152)</f>
        <v>163260</v>
      </c>
      <c r="M144" s="1406">
        <f t="shared" si="21"/>
        <v>0</v>
      </c>
      <c r="N144" s="1406">
        <f t="shared" si="21"/>
        <v>0</v>
      </c>
      <c r="O144" s="1406">
        <f t="shared" si="21"/>
        <v>0</v>
      </c>
      <c r="P144" s="1407">
        <f t="shared" si="21"/>
        <v>0</v>
      </c>
      <c r="Q144" s="1464">
        <f>SUM(I144:P144)</f>
        <v>202000</v>
      </c>
    </row>
    <row r="145" spans="2:17" s="1330" customFormat="1" x14ac:dyDescent="0.3">
      <c r="B145" s="134"/>
      <c r="C145" s="1465" t="s">
        <v>62</v>
      </c>
      <c r="D145" s="1254" t="s">
        <v>90</v>
      </c>
      <c r="E145" s="1255"/>
      <c r="F145" s="1402"/>
      <c r="G145" s="1403"/>
      <c r="H145" s="1257"/>
      <c r="I145" s="1404">
        <f>SUM(I146:I151)</f>
        <v>0</v>
      </c>
      <c r="J145" s="1404">
        <f t="shared" ref="J145:Q145" si="22">SUM(J146:J151)</f>
        <v>0</v>
      </c>
      <c r="K145" s="1404">
        <f t="shared" si="22"/>
        <v>18740</v>
      </c>
      <c r="L145" s="1404">
        <f t="shared" si="22"/>
        <v>83260</v>
      </c>
      <c r="M145" s="1404">
        <f t="shared" si="22"/>
        <v>0</v>
      </c>
      <c r="N145" s="1404">
        <f t="shared" si="22"/>
        <v>0</v>
      </c>
      <c r="O145" s="1404">
        <f t="shared" si="22"/>
        <v>0</v>
      </c>
      <c r="P145" s="1405">
        <f t="shared" si="22"/>
        <v>0</v>
      </c>
      <c r="Q145" s="1491">
        <f t="shared" si="22"/>
        <v>102000</v>
      </c>
    </row>
    <row r="146" spans="2:17" s="1330" customFormat="1" ht="57.75" customHeight="1" x14ac:dyDescent="0.3">
      <c r="B146" s="134"/>
      <c r="C146" s="312"/>
      <c r="D146" s="135">
        <v>13.1</v>
      </c>
      <c r="E146" s="529" t="s">
        <v>272</v>
      </c>
      <c r="F146" s="1470">
        <v>1</v>
      </c>
      <c r="G146" s="7" t="s">
        <v>497</v>
      </c>
      <c r="H146" s="578" t="s">
        <v>666</v>
      </c>
      <c r="I146" s="220"/>
      <c r="J146" s="220"/>
      <c r="K146" s="220"/>
      <c r="L146" s="220">
        <v>5000</v>
      </c>
      <c r="M146" s="220"/>
      <c r="N146" s="220"/>
      <c r="O146" s="220"/>
      <c r="P146" s="597"/>
      <c r="Q146" s="413">
        <f t="shared" ref="Q146:Q169" si="23">SUM(I146:P146)</f>
        <v>5000</v>
      </c>
    </row>
    <row r="147" spans="2:17" s="1330" customFormat="1" ht="37.5" x14ac:dyDescent="0.3">
      <c r="B147" s="134"/>
      <c r="C147" s="312"/>
      <c r="D147" s="135">
        <v>13.2</v>
      </c>
      <c r="E147" s="529" t="s">
        <v>273</v>
      </c>
      <c r="F147" s="137">
        <v>3</v>
      </c>
      <c r="G147" s="7" t="s">
        <v>515</v>
      </c>
      <c r="H147" s="578" t="s">
        <v>537</v>
      </c>
      <c r="I147" s="220"/>
      <c r="J147" s="220"/>
      <c r="K147" s="220">
        <v>2500</v>
      </c>
      <c r="L147" s="220">
        <v>2500</v>
      </c>
      <c r="M147" s="220"/>
      <c r="N147" s="220"/>
      <c r="O147" s="220"/>
      <c r="P147" s="597"/>
      <c r="Q147" s="413">
        <f t="shared" si="23"/>
        <v>5000</v>
      </c>
    </row>
    <row r="148" spans="2:17" s="1330" customFormat="1" x14ac:dyDescent="0.3">
      <c r="B148" s="134"/>
      <c r="C148" s="312"/>
      <c r="D148" s="135">
        <v>13.3</v>
      </c>
      <c r="E148" s="1408" t="s">
        <v>682</v>
      </c>
      <c r="F148" s="137" t="s">
        <v>49</v>
      </c>
      <c r="G148" s="7" t="s">
        <v>506</v>
      </c>
      <c r="H148" s="578" t="s">
        <v>607</v>
      </c>
      <c r="I148" s="220"/>
      <c r="J148" s="220"/>
      <c r="K148" s="220"/>
      <c r="L148" s="220">
        <v>10000</v>
      </c>
      <c r="M148" s="220"/>
      <c r="N148" s="220"/>
      <c r="O148" s="220"/>
      <c r="P148" s="597"/>
      <c r="Q148" s="413">
        <f t="shared" si="23"/>
        <v>10000</v>
      </c>
    </row>
    <row r="149" spans="2:17" s="1330" customFormat="1" ht="37.5" x14ac:dyDescent="0.3">
      <c r="B149" s="134"/>
      <c r="C149" s="312"/>
      <c r="D149" s="135">
        <v>13.4</v>
      </c>
      <c r="E149" s="1408" t="s">
        <v>683</v>
      </c>
      <c r="F149" s="7">
        <v>3</v>
      </c>
      <c r="G149" s="7" t="s">
        <v>529</v>
      </c>
      <c r="H149" s="578" t="s">
        <v>684</v>
      </c>
      <c r="I149" s="220"/>
      <c r="J149" s="220"/>
      <c r="K149" s="220"/>
      <c r="L149" s="220">
        <v>10000</v>
      </c>
      <c r="M149" s="220"/>
      <c r="N149" s="220"/>
      <c r="O149" s="220"/>
      <c r="P149" s="597"/>
      <c r="Q149" s="413">
        <f t="shared" si="23"/>
        <v>10000</v>
      </c>
    </row>
    <row r="150" spans="2:17" s="1330" customFormat="1" ht="37.5" x14ac:dyDescent="0.3">
      <c r="B150" s="134"/>
      <c r="C150" s="312"/>
      <c r="D150" s="135">
        <v>13.5</v>
      </c>
      <c r="E150" s="1408" t="s">
        <v>242</v>
      </c>
      <c r="F150" s="137" t="s">
        <v>49</v>
      </c>
      <c r="G150" s="7" t="s">
        <v>523</v>
      </c>
      <c r="H150" s="578" t="s">
        <v>685</v>
      </c>
      <c r="I150" s="220"/>
      <c r="J150" s="220"/>
      <c r="K150" s="220">
        <v>12000</v>
      </c>
      <c r="L150" s="220">
        <v>20000</v>
      </c>
      <c r="M150" s="220"/>
      <c r="N150" s="220"/>
      <c r="O150" s="220"/>
      <c r="P150" s="597"/>
      <c r="Q150" s="413">
        <f t="shared" si="23"/>
        <v>32000</v>
      </c>
    </row>
    <row r="151" spans="2:17" s="1330" customFormat="1" ht="37.5" x14ac:dyDescent="0.3">
      <c r="B151" s="134"/>
      <c r="C151" s="312"/>
      <c r="D151" s="135">
        <v>13.6</v>
      </c>
      <c r="E151" s="1408" t="s">
        <v>686</v>
      </c>
      <c r="F151" s="137">
        <v>3</v>
      </c>
      <c r="G151" s="79" t="s">
        <v>678</v>
      </c>
      <c r="H151" s="578" t="s">
        <v>687</v>
      </c>
      <c r="I151" s="220"/>
      <c r="J151" s="220"/>
      <c r="K151" s="220">
        <v>4240</v>
      </c>
      <c r="L151" s="220">
        <v>35760</v>
      </c>
      <c r="M151" s="220"/>
      <c r="N151" s="220"/>
      <c r="O151" s="220"/>
      <c r="P151" s="597"/>
      <c r="Q151" s="413">
        <f t="shared" si="23"/>
        <v>40000</v>
      </c>
    </row>
    <row r="152" spans="2:17" s="1330" customFormat="1" x14ac:dyDescent="0.3">
      <c r="B152" s="134"/>
      <c r="C152" s="1387" t="s">
        <v>63</v>
      </c>
      <c r="D152" s="1246" t="s">
        <v>184</v>
      </c>
      <c r="E152" s="1245"/>
      <c r="F152" s="1419"/>
      <c r="G152" s="1420"/>
      <c r="H152" s="1237"/>
      <c r="I152" s="385">
        <f>SUM(I153:I155)</f>
        <v>0</v>
      </c>
      <c r="J152" s="385">
        <f t="shared" ref="J152:Q152" si="24">SUM(J153:J155)</f>
        <v>8400</v>
      </c>
      <c r="K152" s="385">
        <f t="shared" si="24"/>
        <v>11600</v>
      </c>
      <c r="L152" s="385">
        <f t="shared" si="24"/>
        <v>80000</v>
      </c>
      <c r="M152" s="385">
        <f t="shared" si="24"/>
        <v>0</v>
      </c>
      <c r="N152" s="385">
        <f t="shared" si="24"/>
        <v>0</v>
      </c>
      <c r="O152" s="385">
        <f t="shared" si="24"/>
        <v>0</v>
      </c>
      <c r="P152" s="498">
        <f t="shared" si="24"/>
        <v>0</v>
      </c>
      <c r="Q152" s="261">
        <f t="shared" si="24"/>
        <v>100000</v>
      </c>
    </row>
    <row r="153" spans="2:17" s="1330" customFormat="1" ht="37.5" x14ac:dyDescent="0.3">
      <c r="B153" s="134"/>
      <c r="C153" s="312"/>
      <c r="D153" s="135">
        <v>14.1</v>
      </c>
      <c r="E153" s="529" t="s">
        <v>688</v>
      </c>
      <c r="F153" s="7">
        <v>3</v>
      </c>
      <c r="G153" s="79" t="s">
        <v>503</v>
      </c>
      <c r="H153" s="334" t="s">
        <v>486</v>
      </c>
      <c r="I153" s="220"/>
      <c r="J153" s="220">
        <v>8400</v>
      </c>
      <c r="K153" s="220">
        <v>11600</v>
      </c>
      <c r="L153" s="220">
        <v>10000</v>
      </c>
      <c r="M153" s="220"/>
      <c r="N153" s="220"/>
      <c r="O153" s="220"/>
      <c r="P153" s="597"/>
      <c r="Q153" s="413">
        <f t="shared" si="23"/>
        <v>30000</v>
      </c>
    </row>
    <row r="154" spans="2:17" s="1330" customFormat="1" x14ac:dyDescent="0.3">
      <c r="B154" s="134"/>
      <c r="C154" s="312"/>
      <c r="D154" s="135">
        <v>14.2</v>
      </c>
      <c r="E154" s="529" t="s">
        <v>689</v>
      </c>
      <c r="F154" s="137">
        <v>3</v>
      </c>
      <c r="G154" s="7" t="s">
        <v>541</v>
      </c>
      <c r="H154" s="334" t="s">
        <v>690</v>
      </c>
      <c r="I154" s="1395"/>
      <c r="J154" s="1395"/>
      <c r="K154" s="1395"/>
      <c r="L154" s="220">
        <v>10000</v>
      </c>
      <c r="M154" s="1395"/>
      <c r="N154" s="1395"/>
      <c r="O154" s="1395"/>
      <c r="P154" s="1486"/>
      <c r="Q154" s="413">
        <f t="shared" si="23"/>
        <v>10000</v>
      </c>
    </row>
    <row r="155" spans="2:17" s="1330" customFormat="1" ht="37.5" x14ac:dyDescent="0.3">
      <c r="B155" s="134"/>
      <c r="C155" s="312"/>
      <c r="D155" s="135">
        <v>14.3</v>
      </c>
      <c r="E155" s="529" t="s">
        <v>691</v>
      </c>
      <c r="F155" s="137">
        <v>3</v>
      </c>
      <c r="G155" s="79" t="s">
        <v>678</v>
      </c>
      <c r="H155" s="334" t="s">
        <v>486</v>
      </c>
      <c r="I155" s="220"/>
      <c r="J155" s="220"/>
      <c r="K155" s="220"/>
      <c r="L155" s="220">
        <v>60000</v>
      </c>
      <c r="M155" s="220"/>
      <c r="N155" s="220"/>
      <c r="O155" s="220"/>
      <c r="P155" s="597"/>
      <c r="Q155" s="413">
        <f t="shared" si="23"/>
        <v>60000</v>
      </c>
    </row>
    <row r="156" spans="2:17" s="1330" customFormat="1" x14ac:dyDescent="0.3">
      <c r="B156" s="134"/>
      <c r="C156" s="271" t="s">
        <v>86</v>
      </c>
      <c r="D156" s="272"/>
      <c r="E156" s="441"/>
      <c r="F156" s="345"/>
      <c r="G156" s="346"/>
      <c r="H156" s="273"/>
      <c r="I156" s="1406">
        <f>SUM(I157)</f>
        <v>0</v>
      </c>
      <c r="J156" s="1406">
        <f>SUM(J157+J167)</f>
        <v>0</v>
      </c>
      <c r="K156" s="1406">
        <f t="shared" ref="K156:P156" si="25">SUM(K157)</f>
        <v>30000</v>
      </c>
      <c r="L156" s="1406">
        <f>SUM(L157)</f>
        <v>114000</v>
      </c>
      <c r="M156" s="1406">
        <f t="shared" si="25"/>
        <v>0</v>
      </c>
      <c r="N156" s="1406">
        <f t="shared" si="25"/>
        <v>0</v>
      </c>
      <c r="O156" s="1406">
        <f t="shared" si="25"/>
        <v>0</v>
      </c>
      <c r="P156" s="1407">
        <f t="shared" si="25"/>
        <v>0</v>
      </c>
      <c r="Q156" s="1464">
        <f>SUM(I156:P156)</f>
        <v>144000</v>
      </c>
    </row>
    <row r="157" spans="2:17" s="1330" customFormat="1" x14ac:dyDescent="0.3">
      <c r="B157" s="134"/>
      <c r="C157" s="1387" t="s">
        <v>64</v>
      </c>
      <c r="D157" s="1246" t="s">
        <v>185</v>
      </c>
      <c r="E157" s="1245"/>
      <c r="F157" s="1419"/>
      <c r="G157" s="1420"/>
      <c r="H157" s="1237"/>
      <c r="I157" s="385">
        <f>SUM(I158:I169)</f>
        <v>0</v>
      </c>
      <c r="J157" s="385">
        <f t="shared" ref="J157:Q157" si="26">SUM(J158:J169)</f>
        <v>0</v>
      </c>
      <c r="K157" s="385">
        <f t="shared" si="26"/>
        <v>30000</v>
      </c>
      <c r="L157" s="385">
        <f t="shared" si="26"/>
        <v>114000</v>
      </c>
      <c r="M157" s="385">
        <f t="shared" si="26"/>
        <v>0</v>
      </c>
      <c r="N157" s="385">
        <f t="shared" si="26"/>
        <v>0</v>
      </c>
      <c r="O157" s="385">
        <f t="shared" si="26"/>
        <v>0</v>
      </c>
      <c r="P157" s="498">
        <f t="shared" si="26"/>
        <v>0</v>
      </c>
      <c r="Q157" s="261">
        <f t="shared" si="26"/>
        <v>144000</v>
      </c>
    </row>
    <row r="158" spans="2:17" s="1330" customFormat="1" ht="37.5" x14ac:dyDescent="0.3">
      <c r="B158" s="134"/>
      <c r="C158" s="312"/>
      <c r="D158" s="135">
        <v>15.1</v>
      </c>
      <c r="E158" s="529" t="s">
        <v>692</v>
      </c>
      <c r="F158" s="137" t="s">
        <v>45</v>
      </c>
      <c r="G158" s="7" t="s">
        <v>535</v>
      </c>
      <c r="H158" s="334" t="s">
        <v>335</v>
      </c>
      <c r="I158" s="220"/>
      <c r="J158" s="220"/>
      <c r="K158" s="220">
        <v>15000</v>
      </c>
      <c r="L158" s="220"/>
      <c r="M158" s="220"/>
      <c r="N158" s="220"/>
      <c r="O158" s="220"/>
      <c r="P158" s="597"/>
      <c r="Q158" s="413">
        <f t="shared" si="23"/>
        <v>15000</v>
      </c>
    </row>
    <row r="159" spans="2:17" s="1330" customFormat="1" ht="37.5" x14ac:dyDescent="0.3">
      <c r="B159" s="134"/>
      <c r="C159" s="312"/>
      <c r="D159" s="135">
        <v>15.2</v>
      </c>
      <c r="E159" s="529" t="s">
        <v>693</v>
      </c>
      <c r="F159" s="137">
        <v>5</v>
      </c>
      <c r="G159" s="7" t="s">
        <v>535</v>
      </c>
      <c r="H159" s="334" t="s">
        <v>486</v>
      </c>
      <c r="I159" s="220"/>
      <c r="J159" s="220"/>
      <c r="K159" s="220"/>
      <c r="L159" s="220">
        <v>10000</v>
      </c>
      <c r="M159" s="220"/>
      <c r="N159" s="220"/>
      <c r="O159" s="220"/>
      <c r="P159" s="597"/>
      <c r="Q159" s="413">
        <f t="shared" si="23"/>
        <v>10000</v>
      </c>
    </row>
    <row r="160" spans="2:17" s="1330" customFormat="1" ht="37.5" x14ac:dyDescent="0.3">
      <c r="B160" s="134"/>
      <c r="C160" s="312"/>
      <c r="D160" s="135">
        <v>15.3</v>
      </c>
      <c r="E160" s="529" t="s">
        <v>694</v>
      </c>
      <c r="F160" s="137">
        <v>5</v>
      </c>
      <c r="G160" s="7" t="s">
        <v>515</v>
      </c>
      <c r="H160" s="334" t="s">
        <v>486</v>
      </c>
      <c r="I160" s="220"/>
      <c r="J160" s="220"/>
      <c r="K160" s="220"/>
      <c r="L160" s="220">
        <v>10000</v>
      </c>
      <c r="M160" s="220"/>
      <c r="N160" s="220"/>
      <c r="O160" s="220"/>
      <c r="P160" s="597"/>
      <c r="Q160" s="413">
        <f t="shared" si="23"/>
        <v>10000</v>
      </c>
    </row>
    <row r="161" spans="2:17" s="1330" customFormat="1" x14ac:dyDescent="0.3">
      <c r="B161" s="134"/>
      <c r="C161" s="312"/>
      <c r="D161" s="135">
        <v>15.4</v>
      </c>
      <c r="E161" s="529" t="s">
        <v>695</v>
      </c>
      <c r="F161" s="137">
        <v>5</v>
      </c>
      <c r="G161" s="7" t="s">
        <v>506</v>
      </c>
      <c r="H161" s="334" t="s">
        <v>696</v>
      </c>
      <c r="I161" s="220"/>
      <c r="J161" s="220"/>
      <c r="K161" s="220"/>
      <c r="L161" s="220">
        <v>5000</v>
      </c>
      <c r="M161" s="220"/>
      <c r="N161" s="220"/>
      <c r="O161" s="220"/>
      <c r="P161" s="597"/>
      <c r="Q161" s="413">
        <f t="shared" si="23"/>
        <v>5000</v>
      </c>
    </row>
    <row r="162" spans="2:17" s="1330" customFormat="1" ht="37.5" x14ac:dyDescent="0.3">
      <c r="B162" s="134"/>
      <c r="C162" s="312"/>
      <c r="D162" s="135">
        <v>15.5</v>
      </c>
      <c r="E162" s="529" t="s">
        <v>1743</v>
      </c>
      <c r="F162" s="137">
        <v>5</v>
      </c>
      <c r="G162" s="7" t="s">
        <v>506</v>
      </c>
      <c r="H162" s="334" t="s">
        <v>698</v>
      </c>
      <c r="I162" s="220"/>
      <c r="J162" s="220"/>
      <c r="K162" s="220"/>
      <c r="L162" s="220">
        <v>5000</v>
      </c>
      <c r="M162" s="220"/>
      <c r="N162" s="220"/>
      <c r="O162" s="220"/>
      <c r="P162" s="597"/>
      <c r="Q162" s="413">
        <f t="shared" si="23"/>
        <v>5000</v>
      </c>
    </row>
    <row r="163" spans="2:17" s="1330" customFormat="1" x14ac:dyDescent="0.3">
      <c r="B163" s="134"/>
      <c r="C163" s="312"/>
      <c r="D163" s="135">
        <v>15.6</v>
      </c>
      <c r="E163" s="529" t="s">
        <v>699</v>
      </c>
      <c r="F163" s="137">
        <v>5</v>
      </c>
      <c r="G163" s="7" t="s">
        <v>506</v>
      </c>
      <c r="H163" s="334" t="s">
        <v>700</v>
      </c>
      <c r="I163" s="220"/>
      <c r="J163" s="220"/>
      <c r="K163" s="220"/>
      <c r="L163" s="220">
        <v>5000</v>
      </c>
      <c r="M163" s="220"/>
      <c r="N163" s="220"/>
      <c r="O163" s="220"/>
      <c r="P163" s="597"/>
      <c r="Q163" s="413">
        <f t="shared" si="23"/>
        <v>5000</v>
      </c>
    </row>
    <row r="164" spans="2:17" s="1330" customFormat="1" x14ac:dyDescent="0.3">
      <c r="B164" s="134"/>
      <c r="C164" s="267"/>
      <c r="D164" s="268">
        <v>15.7</v>
      </c>
      <c r="E164" s="437" t="s">
        <v>701</v>
      </c>
      <c r="F164" s="353">
        <v>5</v>
      </c>
      <c r="G164" s="331" t="s">
        <v>506</v>
      </c>
      <c r="H164" s="337" t="s">
        <v>700</v>
      </c>
      <c r="I164" s="1493"/>
      <c r="J164" s="1493"/>
      <c r="K164" s="1493"/>
      <c r="L164" s="1493">
        <v>5000</v>
      </c>
      <c r="M164" s="1493"/>
      <c r="N164" s="1493"/>
      <c r="O164" s="1493"/>
      <c r="P164" s="605"/>
      <c r="Q164" s="417">
        <f t="shared" si="23"/>
        <v>5000</v>
      </c>
    </row>
    <row r="165" spans="2:17" s="1330" customFormat="1" ht="37.5" x14ac:dyDescent="0.3">
      <c r="B165" s="134"/>
      <c r="C165" s="312"/>
      <c r="D165" s="135">
        <v>15.8</v>
      </c>
      <c r="E165" s="529" t="s">
        <v>702</v>
      </c>
      <c r="F165" s="137">
        <v>5</v>
      </c>
      <c r="G165" s="7" t="s">
        <v>506</v>
      </c>
      <c r="H165" s="334" t="s">
        <v>703</v>
      </c>
      <c r="I165" s="220"/>
      <c r="J165" s="220"/>
      <c r="K165" s="220"/>
      <c r="L165" s="220">
        <v>5000</v>
      </c>
      <c r="M165" s="220"/>
      <c r="N165" s="220"/>
      <c r="O165" s="220"/>
      <c r="P165" s="597"/>
      <c r="Q165" s="413">
        <f t="shared" si="23"/>
        <v>5000</v>
      </c>
    </row>
    <row r="166" spans="2:17" s="1330" customFormat="1" ht="37.5" x14ac:dyDescent="0.3">
      <c r="B166" s="134"/>
      <c r="C166" s="312"/>
      <c r="D166" s="135">
        <v>15.9</v>
      </c>
      <c r="E166" s="529" t="s">
        <v>704</v>
      </c>
      <c r="F166" s="137">
        <v>5</v>
      </c>
      <c r="G166" s="7" t="s">
        <v>506</v>
      </c>
      <c r="H166" s="578" t="s">
        <v>1968</v>
      </c>
      <c r="I166" s="220"/>
      <c r="J166" s="220"/>
      <c r="K166" s="220"/>
      <c r="L166" s="220">
        <v>5000</v>
      </c>
      <c r="M166" s="220"/>
      <c r="N166" s="220"/>
      <c r="O166" s="220"/>
      <c r="P166" s="597"/>
      <c r="Q166" s="413">
        <f t="shared" si="23"/>
        <v>5000</v>
      </c>
    </row>
    <row r="167" spans="2:17" s="1330" customFormat="1" ht="37.5" x14ac:dyDescent="0.3">
      <c r="B167" s="134"/>
      <c r="C167" s="312"/>
      <c r="D167" s="314">
        <v>15.1</v>
      </c>
      <c r="E167" s="529" t="s">
        <v>705</v>
      </c>
      <c r="F167" s="137">
        <v>5</v>
      </c>
      <c r="G167" s="7" t="s">
        <v>541</v>
      </c>
      <c r="H167" s="334" t="s">
        <v>706</v>
      </c>
      <c r="I167" s="1395"/>
      <c r="J167" s="1395"/>
      <c r="K167" s="1395"/>
      <c r="L167" s="220">
        <v>5000</v>
      </c>
      <c r="M167" s="1395"/>
      <c r="N167" s="1395"/>
      <c r="O167" s="1395"/>
      <c r="P167" s="1486"/>
      <c r="Q167" s="413">
        <f t="shared" si="23"/>
        <v>5000</v>
      </c>
    </row>
    <row r="168" spans="2:17" s="1330" customFormat="1" ht="37.5" x14ac:dyDescent="0.3">
      <c r="B168" s="134"/>
      <c r="C168" s="312"/>
      <c r="D168" s="314">
        <v>15.11</v>
      </c>
      <c r="E168" s="529" t="s">
        <v>707</v>
      </c>
      <c r="F168" s="137">
        <v>5</v>
      </c>
      <c r="G168" s="7" t="s">
        <v>513</v>
      </c>
      <c r="H168" s="334" t="s">
        <v>486</v>
      </c>
      <c r="I168" s="220"/>
      <c r="J168" s="220"/>
      <c r="K168" s="220"/>
      <c r="L168" s="220">
        <v>44000</v>
      </c>
      <c r="M168" s="220"/>
      <c r="N168" s="220"/>
      <c r="O168" s="220"/>
      <c r="P168" s="597"/>
      <c r="Q168" s="413">
        <f t="shared" si="23"/>
        <v>44000</v>
      </c>
    </row>
    <row r="169" spans="2:17" s="1330" customFormat="1" ht="37.5" x14ac:dyDescent="0.3">
      <c r="B169" s="134"/>
      <c r="C169" s="312"/>
      <c r="D169" s="314">
        <v>15.12</v>
      </c>
      <c r="E169" s="529" t="s">
        <v>708</v>
      </c>
      <c r="F169" s="137">
        <v>5</v>
      </c>
      <c r="G169" s="7" t="s">
        <v>115</v>
      </c>
      <c r="H169" s="334" t="s">
        <v>709</v>
      </c>
      <c r="I169" s="220"/>
      <c r="J169" s="220"/>
      <c r="K169" s="220">
        <v>15000</v>
      </c>
      <c r="L169" s="220">
        <v>15000</v>
      </c>
      <c r="M169" s="220"/>
      <c r="N169" s="220"/>
      <c r="O169" s="220"/>
      <c r="P169" s="597"/>
      <c r="Q169" s="413">
        <f t="shared" si="23"/>
        <v>30000</v>
      </c>
    </row>
    <row r="170" spans="2:17" s="1330" customFormat="1" x14ac:dyDescent="0.3">
      <c r="B170" s="134"/>
      <c r="C170" s="271" t="s">
        <v>4</v>
      </c>
      <c r="D170" s="272"/>
      <c r="E170" s="441"/>
      <c r="F170" s="345"/>
      <c r="G170" s="346"/>
      <c r="H170" s="273"/>
      <c r="I170" s="1406">
        <f>SUM(I171+I176+I197+I203)</f>
        <v>0</v>
      </c>
      <c r="J170" s="1406">
        <f>SUM(J171+J176+J197+J203)</f>
        <v>9600</v>
      </c>
      <c r="K170" s="1406">
        <f>SUM(K171+K176+K197+K203)</f>
        <v>325030</v>
      </c>
      <c r="L170" s="1406">
        <f>SUM(L171+L176+L197+L203)</f>
        <v>1442470</v>
      </c>
      <c r="M170" s="1406">
        <f>SUM(M171+M176+M197)</f>
        <v>0</v>
      </c>
      <c r="N170" s="1406">
        <f>SUM(N171+N176+N197)</f>
        <v>576170</v>
      </c>
      <c r="O170" s="1406">
        <f>SUM(O171+O176+O197)</f>
        <v>0</v>
      </c>
      <c r="P170" s="1407">
        <f>SUM(P171+P176+P197)</f>
        <v>0</v>
      </c>
      <c r="Q170" s="1464">
        <f>SUM(I170:P170)</f>
        <v>2353270</v>
      </c>
    </row>
    <row r="171" spans="2:17" s="1330" customFormat="1" x14ac:dyDescent="0.3">
      <c r="B171" s="134"/>
      <c r="C171" s="1387" t="s">
        <v>65</v>
      </c>
      <c r="D171" s="1246" t="s">
        <v>91</v>
      </c>
      <c r="E171" s="1245"/>
      <c r="F171" s="1419"/>
      <c r="G171" s="1420"/>
      <c r="H171" s="1237"/>
      <c r="I171" s="385">
        <f>SUM(I172:I175)</f>
        <v>0</v>
      </c>
      <c r="J171" s="385">
        <f t="shared" ref="J171:Q171" si="27">SUM(J172:J175)</f>
        <v>4800</v>
      </c>
      <c r="K171" s="385">
        <f t="shared" si="27"/>
        <v>91300</v>
      </c>
      <c r="L171" s="385">
        <f t="shared" si="27"/>
        <v>268760</v>
      </c>
      <c r="M171" s="385">
        <f t="shared" si="27"/>
        <v>0</v>
      </c>
      <c r="N171" s="385">
        <f t="shared" si="27"/>
        <v>0</v>
      </c>
      <c r="O171" s="385">
        <f t="shared" si="27"/>
        <v>0</v>
      </c>
      <c r="P171" s="498">
        <f t="shared" si="27"/>
        <v>0</v>
      </c>
      <c r="Q171" s="261">
        <f t="shared" si="27"/>
        <v>364860</v>
      </c>
    </row>
    <row r="172" spans="2:17" s="1330" customFormat="1" ht="37.5" x14ac:dyDescent="0.3">
      <c r="B172" s="134"/>
      <c r="C172" s="312"/>
      <c r="D172" s="135">
        <v>16.100000000000001</v>
      </c>
      <c r="E172" s="529" t="s">
        <v>245</v>
      </c>
      <c r="F172" s="137">
        <v>8</v>
      </c>
      <c r="G172" s="7" t="s">
        <v>523</v>
      </c>
      <c r="H172" s="334" t="s">
        <v>486</v>
      </c>
      <c r="I172" s="220"/>
      <c r="J172" s="220"/>
      <c r="K172" s="220">
        <v>16800</v>
      </c>
      <c r="L172" s="220"/>
      <c r="M172" s="220"/>
      <c r="N172" s="220"/>
      <c r="O172" s="220"/>
      <c r="P172" s="597"/>
      <c r="Q172" s="413">
        <f>SUM(J172:P172)</f>
        <v>16800</v>
      </c>
    </row>
    <row r="173" spans="2:17" s="1330" customFormat="1" ht="75" x14ac:dyDescent="0.3">
      <c r="B173" s="134"/>
      <c r="C173" s="312"/>
      <c r="D173" s="135">
        <v>16.2</v>
      </c>
      <c r="E173" s="529" t="s">
        <v>278</v>
      </c>
      <c r="F173" s="137">
        <v>8</v>
      </c>
      <c r="G173" s="7" t="s">
        <v>546</v>
      </c>
      <c r="H173" s="334" t="s">
        <v>710</v>
      </c>
      <c r="I173" s="220"/>
      <c r="J173" s="220">
        <v>4800</v>
      </c>
      <c r="K173" s="220">
        <v>800</v>
      </c>
      <c r="L173" s="220"/>
      <c r="M173" s="220"/>
      <c r="N173" s="220"/>
      <c r="O173" s="220"/>
      <c r="P173" s="597"/>
      <c r="Q173" s="413">
        <f>SUM(J173:P173)</f>
        <v>5600</v>
      </c>
    </row>
    <row r="174" spans="2:17" s="1330" customFormat="1" ht="37.5" x14ac:dyDescent="0.3">
      <c r="B174" s="134"/>
      <c r="C174" s="312"/>
      <c r="D174" s="135">
        <v>16.3</v>
      </c>
      <c r="E174" s="529" t="s">
        <v>711</v>
      </c>
      <c r="F174" s="137">
        <v>8</v>
      </c>
      <c r="G174" s="7" t="s">
        <v>513</v>
      </c>
      <c r="H174" s="334" t="s">
        <v>486</v>
      </c>
      <c r="I174" s="220"/>
      <c r="J174" s="220"/>
      <c r="K174" s="220">
        <v>73700</v>
      </c>
      <c r="L174" s="220">
        <v>263760</v>
      </c>
      <c r="M174" s="220"/>
      <c r="N174" s="220"/>
      <c r="O174" s="220"/>
      <c r="P174" s="597"/>
      <c r="Q174" s="413">
        <f>SUM(J174:P174)</f>
        <v>337460</v>
      </c>
    </row>
    <row r="175" spans="2:17" s="1330" customFormat="1" ht="37.5" x14ac:dyDescent="0.3">
      <c r="B175" s="134"/>
      <c r="C175" s="312"/>
      <c r="D175" s="135">
        <v>16.399999999999999</v>
      </c>
      <c r="E175" s="1482" t="s">
        <v>1735</v>
      </c>
      <c r="F175" s="137">
        <v>8</v>
      </c>
      <c r="G175" s="7" t="s">
        <v>255</v>
      </c>
      <c r="H175" s="595" t="s">
        <v>713</v>
      </c>
      <c r="I175" s="220"/>
      <c r="J175" s="220"/>
      <c r="K175" s="220"/>
      <c r="L175" s="220">
        <v>5000</v>
      </c>
      <c r="M175" s="220"/>
      <c r="N175" s="220"/>
      <c r="O175" s="220"/>
      <c r="P175" s="597"/>
      <c r="Q175" s="413">
        <f>SUM(J175:P175)</f>
        <v>5000</v>
      </c>
    </row>
    <row r="176" spans="2:17" s="1330" customFormat="1" x14ac:dyDescent="0.3">
      <c r="B176" s="134"/>
      <c r="C176" s="1387" t="s">
        <v>66</v>
      </c>
      <c r="D176" s="1246" t="s">
        <v>5</v>
      </c>
      <c r="E176" s="1245"/>
      <c r="F176" s="1419"/>
      <c r="G176" s="1420"/>
      <c r="H176" s="1237"/>
      <c r="I176" s="385">
        <f>SUM(I177:I196)</f>
        <v>0</v>
      </c>
      <c r="J176" s="385">
        <f t="shared" ref="J176:P176" si="28">SUM(J177:J196)</f>
        <v>0</v>
      </c>
      <c r="K176" s="385">
        <f t="shared" si="28"/>
        <v>4000</v>
      </c>
      <c r="L176" s="385">
        <f>SUM(L177:L196)</f>
        <v>1039540</v>
      </c>
      <c r="M176" s="385">
        <f t="shared" si="28"/>
        <v>0</v>
      </c>
      <c r="N176" s="385">
        <f t="shared" si="28"/>
        <v>576170</v>
      </c>
      <c r="O176" s="385">
        <f t="shared" si="28"/>
        <v>0</v>
      </c>
      <c r="P176" s="498">
        <f t="shared" si="28"/>
        <v>0</v>
      </c>
      <c r="Q176" s="261">
        <f>SUM(Q177:Q196)</f>
        <v>1619710</v>
      </c>
    </row>
    <row r="177" spans="2:17" s="1330" customFormat="1" ht="56.25" x14ac:dyDescent="0.3">
      <c r="B177" s="134"/>
      <c r="C177" s="312"/>
      <c r="D177" s="135">
        <v>17.100000000000001</v>
      </c>
      <c r="E177" s="529" t="s">
        <v>714</v>
      </c>
      <c r="F177" s="137" t="s">
        <v>44</v>
      </c>
      <c r="G177" s="7" t="s">
        <v>586</v>
      </c>
      <c r="H177" s="334" t="s">
        <v>715</v>
      </c>
      <c r="I177" s="220"/>
      <c r="J177" s="220"/>
      <c r="K177" s="220"/>
      <c r="L177" s="220">
        <v>19950</v>
      </c>
      <c r="M177" s="220"/>
      <c r="N177" s="220"/>
      <c r="O177" s="220"/>
      <c r="P177" s="597"/>
      <c r="Q177" s="413">
        <f t="shared" ref="Q177:Q212" si="29">SUM(I177:P177)</f>
        <v>19950</v>
      </c>
    </row>
    <row r="178" spans="2:17" s="1330" customFormat="1" ht="54.75" customHeight="1" x14ac:dyDescent="0.3">
      <c r="B178" s="134"/>
      <c r="C178" s="312"/>
      <c r="D178" s="135">
        <v>17.2</v>
      </c>
      <c r="E178" s="529" t="s">
        <v>243</v>
      </c>
      <c r="F178" s="137" t="s">
        <v>44</v>
      </c>
      <c r="G178" s="7" t="s">
        <v>497</v>
      </c>
      <c r="H178" s="334" t="s">
        <v>486</v>
      </c>
      <c r="I178" s="220"/>
      <c r="J178" s="220"/>
      <c r="K178" s="220"/>
      <c r="L178" s="220">
        <v>90210</v>
      </c>
      <c r="M178" s="220"/>
      <c r="N178" s="220"/>
      <c r="O178" s="220"/>
      <c r="P178" s="597"/>
      <c r="Q178" s="413">
        <f t="shared" si="29"/>
        <v>90210</v>
      </c>
    </row>
    <row r="179" spans="2:17" s="1330" customFormat="1" ht="37.5" x14ac:dyDescent="0.3">
      <c r="B179" s="134"/>
      <c r="C179" s="312"/>
      <c r="D179" s="135">
        <v>17.3</v>
      </c>
      <c r="E179" s="529" t="s">
        <v>282</v>
      </c>
      <c r="F179" s="137" t="s">
        <v>44</v>
      </c>
      <c r="G179" s="7" t="s">
        <v>541</v>
      </c>
      <c r="H179" s="334" t="s">
        <v>486</v>
      </c>
      <c r="I179" s="1395"/>
      <c r="J179" s="1395"/>
      <c r="K179" s="1395"/>
      <c r="L179" s="220">
        <v>70340</v>
      </c>
      <c r="M179" s="1395"/>
      <c r="N179" s="1395"/>
      <c r="O179" s="1395"/>
      <c r="P179" s="1486"/>
      <c r="Q179" s="413">
        <f t="shared" ref="Q179:Q185" si="30">SUM(L179:P179)</f>
        <v>70340</v>
      </c>
    </row>
    <row r="180" spans="2:17" s="1330" customFormat="1" ht="37.5" x14ac:dyDescent="0.3">
      <c r="B180" s="134"/>
      <c r="C180" s="312"/>
      <c r="D180" s="135">
        <v>17.399999999999999</v>
      </c>
      <c r="E180" s="529" t="s">
        <v>716</v>
      </c>
      <c r="F180" s="137" t="s">
        <v>44</v>
      </c>
      <c r="G180" s="7" t="s">
        <v>535</v>
      </c>
      <c r="H180" s="334" t="s">
        <v>717</v>
      </c>
      <c r="I180" s="220"/>
      <c r="J180" s="220"/>
      <c r="K180" s="220"/>
      <c r="L180" s="220">
        <v>3290</v>
      </c>
      <c r="M180" s="220"/>
      <c r="N180" s="220"/>
      <c r="O180" s="220"/>
      <c r="P180" s="597"/>
      <c r="Q180" s="413">
        <f t="shared" si="30"/>
        <v>3290</v>
      </c>
    </row>
    <row r="181" spans="2:17" s="1330" customFormat="1" ht="37.5" x14ac:dyDescent="0.3">
      <c r="B181" s="134"/>
      <c r="C181" s="312"/>
      <c r="D181" s="135">
        <v>17.5</v>
      </c>
      <c r="E181" s="529" t="s">
        <v>718</v>
      </c>
      <c r="F181" s="137" t="s">
        <v>44</v>
      </c>
      <c r="G181" s="7" t="s">
        <v>508</v>
      </c>
      <c r="H181" s="334" t="s">
        <v>486</v>
      </c>
      <c r="I181" s="220"/>
      <c r="J181" s="220"/>
      <c r="K181" s="220"/>
      <c r="L181" s="220">
        <v>28000</v>
      </c>
      <c r="M181" s="220"/>
      <c r="N181" s="220"/>
      <c r="O181" s="220"/>
      <c r="P181" s="597"/>
      <c r="Q181" s="413">
        <f t="shared" si="30"/>
        <v>28000</v>
      </c>
    </row>
    <row r="182" spans="2:17" s="1330" customFormat="1" ht="37.5" x14ac:dyDescent="0.3">
      <c r="B182" s="134"/>
      <c r="C182" s="267"/>
      <c r="D182" s="268">
        <v>17.600000000000001</v>
      </c>
      <c r="E182" s="1388" t="s">
        <v>719</v>
      </c>
      <c r="F182" s="353" t="s">
        <v>44</v>
      </c>
      <c r="G182" s="331" t="s">
        <v>515</v>
      </c>
      <c r="H182" s="337" t="s">
        <v>720</v>
      </c>
      <c r="I182" s="1493"/>
      <c r="J182" s="1493"/>
      <c r="K182" s="1493"/>
      <c r="L182" s="1493">
        <v>33710</v>
      </c>
      <c r="M182" s="1493"/>
      <c r="N182" s="1493"/>
      <c r="O182" s="1493"/>
      <c r="P182" s="605"/>
      <c r="Q182" s="417">
        <f t="shared" si="30"/>
        <v>33710</v>
      </c>
    </row>
    <row r="183" spans="2:17" s="1330" customFormat="1" ht="37.5" x14ac:dyDescent="0.3">
      <c r="B183" s="134"/>
      <c r="C183" s="312"/>
      <c r="D183" s="135">
        <v>17.7</v>
      </c>
      <c r="E183" s="529" t="s">
        <v>228</v>
      </c>
      <c r="F183" s="137" t="s">
        <v>44</v>
      </c>
      <c r="G183" s="7" t="s">
        <v>613</v>
      </c>
      <c r="H183" s="334" t="s">
        <v>721</v>
      </c>
      <c r="I183" s="1473"/>
      <c r="J183" s="1473"/>
      <c r="K183" s="1473"/>
      <c r="L183" s="1473">
        <v>60000</v>
      </c>
      <c r="M183" s="1473"/>
      <c r="N183" s="1473"/>
      <c r="O183" s="1473"/>
      <c r="P183" s="1487"/>
      <c r="Q183" s="1490">
        <f t="shared" si="30"/>
        <v>60000</v>
      </c>
    </row>
    <row r="184" spans="2:17" s="1330" customFormat="1" ht="37.5" x14ac:dyDescent="0.3">
      <c r="B184" s="134"/>
      <c r="C184" s="312"/>
      <c r="D184" s="135">
        <v>17.8</v>
      </c>
      <c r="E184" s="529" t="s">
        <v>722</v>
      </c>
      <c r="F184" s="137" t="s">
        <v>44</v>
      </c>
      <c r="G184" s="7" t="s">
        <v>504</v>
      </c>
      <c r="H184" s="334" t="s">
        <v>723</v>
      </c>
      <c r="I184" s="220"/>
      <c r="J184" s="220"/>
      <c r="K184" s="220"/>
      <c r="L184" s="220">
        <v>60910</v>
      </c>
      <c r="M184" s="220"/>
      <c r="N184" s="220"/>
      <c r="O184" s="220"/>
      <c r="P184" s="597"/>
      <c r="Q184" s="413">
        <f t="shared" si="30"/>
        <v>60910</v>
      </c>
    </row>
    <row r="185" spans="2:17" s="1330" customFormat="1" ht="37.5" customHeight="1" x14ac:dyDescent="0.3">
      <c r="B185" s="134"/>
      <c r="C185" s="312"/>
      <c r="D185" s="135">
        <v>17.899999999999999</v>
      </c>
      <c r="E185" s="529" t="s">
        <v>724</v>
      </c>
      <c r="F185" s="137" t="s">
        <v>44</v>
      </c>
      <c r="G185" s="7" t="s">
        <v>506</v>
      </c>
      <c r="H185" s="334" t="s">
        <v>725</v>
      </c>
      <c r="I185" s="220"/>
      <c r="J185" s="220"/>
      <c r="K185" s="220"/>
      <c r="L185" s="220">
        <v>41480</v>
      </c>
      <c r="M185" s="220"/>
      <c r="N185" s="220"/>
      <c r="O185" s="220"/>
      <c r="P185" s="597"/>
      <c r="Q185" s="413">
        <f t="shared" si="30"/>
        <v>41480</v>
      </c>
    </row>
    <row r="186" spans="2:17" s="1330" customFormat="1" ht="37.5" x14ac:dyDescent="0.3">
      <c r="B186" s="134"/>
      <c r="C186" s="312"/>
      <c r="D186" s="314">
        <v>17.100000000000001</v>
      </c>
      <c r="E186" s="529" t="s">
        <v>244</v>
      </c>
      <c r="F186" s="137" t="s">
        <v>44</v>
      </c>
      <c r="G186" s="7" t="s">
        <v>549</v>
      </c>
      <c r="H186" s="334" t="s">
        <v>726</v>
      </c>
      <c r="I186" s="220"/>
      <c r="J186" s="220"/>
      <c r="K186" s="220"/>
      <c r="L186" s="220">
        <v>87290</v>
      </c>
      <c r="M186" s="220"/>
      <c r="N186" s="220"/>
      <c r="O186" s="220"/>
      <c r="P186" s="597"/>
      <c r="Q186" s="413">
        <f t="shared" si="29"/>
        <v>87290</v>
      </c>
    </row>
    <row r="187" spans="2:17" s="1330" customFormat="1" ht="37.5" x14ac:dyDescent="0.3">
      <c r="B187" s="134"/>
      <c r="C187" s="312"/>
      <c r="D187" s="314">
        <v>17.11</v>
      </c>
      <c r="E187" s="529" t="s">
        <v>1744</v>
      </c>
      <c r="F187" s="137" t="s">
        <v>44</v>
      </c>
      <c r="G187" s="7" t="s">
        <v>541</v>
      </c>
      <c r="H187" s="334" t="s">
        <v>530</v>
      </c>
      <c r="I187" s="1395"/>
      <c r="J187" s="1395"/>
      <c r="K187" s="220"/>
      <c r="L187" s="220">
        <v>20000</v>
      </c>
      <c r="M187" s="1395"/>
      <c r="N187" s="1395"/>
      <c r="O187" s="1395"/>
      <c r="P187" s="1486"/>
      <c r="Q187" s="413">
        <f t="shared" si="29"/>
        <v>20000</v>
      </c>
    </row>
    <row r="188" spans="2:17" s="1330" customFormat="1" ht="56.25" x14ac:dyDescent="0.3">
      <c r="B188" s="134"/>
      <c r="C188" s="312"/>
      <c r="D188" s="314">
        <v>17.12</v>
      </c>
      <c r="E188" s="529" t="s">
        <v>281</v>
      </c>
      <c r="F188" s="137" t="s">
        <v>44</v>
      </c>
      <c r="G188" s="7" t="s">
        <v>225</v>
      </c>
      <c r="H188" s="334" t="s">
        <v>486</v>
      </c>
      <c r="I188" s="220"/>
      <c r="J188" s="220"/>
      <c r="K188" s="220">
        <v>4000</v>
      </c>
      <c r="L188" s="220">
        <v>19400</v>
      </c>
      <c r="M188" s="220"/>
      <c r="N188" s="220"/>
      <c r="O188" s="220"/>
      <c r="P188" s="597"/>
      <c r="Q188" s="413">
        <f t="shared" si="29"/>
        <v>23400</v>
      </c>
    </row>
    <row r="189" spans="2:17" s="1330" customFormat="1" ht="56.25" x14ac:dyDescent="0.3">
      <c r="B189" s="134"/>
      <c r="C189" s="312"/>
      <c r="D189" s="314">
        <v>17.13</v>
      </c>
      <c r="E189" s="529" t="s">
        <v>279</v>
      </c>
      <c r="F189" s="137" t="s">
        <v>44</v>
      </c>
      <c r="G189" s="7" t="s">
        <v>523</v>
      </c>
      <c r="H189" s="334" t="s">
        <v>486</v>
      </c>
      <c r="I189" s="220"/>
      <c r="J189" s="220"/>
      <c r="K189" s="220"/>
      <c r="L189" s="220">
        <v>93720</v>
      </c>
      <c r="M189" s="220"/>
      <c r="N189" s="220"/>
      <c r="O189" s="220"/>
      <c r="P189" s="597"/>
      <c r="Q189" s="413">
        <f t="shared" si="29"/>
        <v>93720</v>
      </c>
    </row>
    <row r="190" spans="2:17" s="1330" customFormat="1" ht="56.25" x14ac:dyDescent="0.3">
      <c r="B190" s="134"/>
      <c r="C190" s="312"/>
      <c r="D190" s="314">
        <v>17.14</v>
      </c>
      <c r="E190" s="529" t="s">
        <v>280</v>
      </c>
      <c r="F190" s="137" t="s">
        <v>44</v>
      </c>
      <c r="G190" s="7" t="s">
        <v>523</v>
      </c>
      <c r="H190" s="334" t="s">
        <v>486</v>
      </c>
      <c r="I190" s="220"/>
      <c r="J190" s="220"/>
      <c r="K190" s="220"/>
      <c r="L190" s="220">
        <v>20000</v>
      </c>
      <c r="M190" s="220"/>
      <c r="N190" s="220"/>
      <c r="O190" s="220"/>
      <c r="P190" s="597"/>
      <c r="Q190" s="413">
        <f t="shared" si="29"/>
        <v>20000</v>
      </c>
    </row>
    <row r="191" spans="2:17" s="1330" customFormat="1" ht="56.25" x14ac:dyDescent="0.3">
      <c r="B191" s="134"/>
      <c r="C191" s="312"/>
      <c r="D191" s="314">
        <v>17.149999999999999</v>
      </c>
      <c r="E191" s="529" t="s">
        <v>728</v>
      </c>
      <c r="F191" s="137" t="s">
        <v>44</v>
      </c>
      <c r="G191" s="7" t="s">
        <v>546</v>
      </c>
      <c r="H191" s="334" t="s">
        <v>729</v>
      </c>
      <c r="I191" s="220"/>
      <c r="J191" s="220"/>
      <c r="K191" s="220"/>
      <c r="L191" s="220">
        <v>13700</v>
      </c>
      <c r="M191" s="220"/>
      <c r="N191" s="220"/>
      <c r="O191" s="220"/>
      <c r="P191" s="597"/>
      <c r="Q191" s="413">
        <f t="shared" si="29"/>
        <v>13700</v>
      </c>
    </row>
    <row r="192" spans="2:17" s="1330" customFormat="1" ht="80.25" customHeight="1" x14ac:dyDescent="0.3">
      <c r="B192" s="134"/>
      <c r="C192" s="312"/>
      <c r="D192" s="314">
        <v>17.16</v>
      </c>
      <c r="E192" s="529" t="s">
        <v>730</v>
      </c>
      <c r="F192" s="137" t="s">
        <v>44</v>
      </c>
      <c r="G192" s="7" t="s">
        <v>637</v>
      </c>
      <c r="H192" s="334" t="s">
        <v>731</v>
      </c>
      <c r="I192" s="220"/>
      <c r="J192" s="220"/>
      <c r="K192" s="220"/>
      <c r="L192" s="220">
        <v>30000</v>
      </c>
      <c r="M192" s="220"/>
      <c r="N192" s="220"/>
      <c r="O192" s="220"/>
      <c r="P192" s="597"/>
      <c r="Q192" s="413">
        <f t="shared" si="29"/>
        <v>30000</v>
      </c>
    </row>
    <row r="193" spans="2:17" s="1330" customFormat="1" ht="37.5" x14ac:dyDescent="0.3">
      <c r="B193" s="134"/>
      <c r="C193" s="312"/>
      <c r="D193" s="314">
        <v>17.170000000000002</v>
      </c>
      <c r="E193" s="529" t="s">
        <v>732</v>
      </c>
      <c r="F193" s="137" t="s">
        <v>44</v>
      </c>
      <c r="G193" s="7" t="s">
        <v>511</v>
      </c>
      <c r="H193" s="291" t="s">
        <v>733</v>
      </c>
      <c r="I193" s="220"/>
      <c r="J193" s="220"/>
      <c r="K193" s="220"/>
      <c r="L193" s="220">
        <v>32200</v>
      </c>
      <c r="M193" s="220"/>
      <c r="N193" s="220"/>
      <c r="O193" s="220"/>
      <c r="P193" s="597"/>
      <c r="Q193" s="413">
        <f t="shared" si="29"/>
        <v>32200</v>
      </c>
    </row>
    <row r="194" spans="2:17" s="1330" customFormat="1" ht="56.25" x14ac:dyDescent="0.3">
      <c r="B194" s="134"/>
      <c r="C194" s="312"/>
      <c r="D194" s="314">
        <v>17.18</v>
      </c>
      <c r="E194" s="529" t="s">
        <v>734</v>
      </c>
      <c r="F194" s="137" t="s">
        <v>44</v>
      </c>
      <c r="G194" s="7" t="s">
        <v>579</v>
      </c>
      <c r="H194" s="334" t="s">
        <v>486</v>
      </c>
      <c r="I194" s="220"/>
      <c r="J194" s="220"/>
      <c r="K194" s="220"/>
      <c r="L194" s="220">
        <v>50000</v>
      </c>
      <c r="M194" s="220"/>
      <c r="N194" s="220"/>
      <c r="O194" s="220"/>
      <c r="P194" s="597"/>
      <c r="Q194" s="413">
        <f t="shared" si="29"/>
        <v>50000</v>
      </c>
    </row>
    <row r="195" spans="2:17" s="1330" customFormat="1" ht="37.5" x14ac:dyDescent="0.3">
      <c r="B195" s="134"/>
      <c r="C195" s="312"/>
      <c r="D195" s="314">
        <v>17.190000000000001</v>
      </c>
      <c r="E195" s="529" t="s">
        <v>735</v>
      </c>
      <c r="F195" s="137" t="s">
        <v>44</v>
      </c>
      <c r="G195" s="7" t="s">
        <v>513</v>
      </c>
      <c r="H195" s="334" t="s">
        <v>486</v>
      </c>
      <c r="I195" s="220"/>
      <c r="J195" s="220"/>
      <c r="K195" s="220"/>
      <c r="L195" s="220"/>
      <c r="M195" s="220"/>
      <c r="N195" s="220">
        <v>576170</v>
      </c>
      <c r="O195" s="220"/>
      <c r="P195" s="597"/>
      <c r="Q195" s="413">
        <f t="shared" si="29"/>
        <v>576170</v>
      </c>
    </row>
    <row r="196" spans="2:17" s="1330" customFormat="1" ht="56.25" x14ac:dyDescent="0.3">
      <c r="B196" s="134"/>
      <c r="C196" s="267"/>
      <c r="D196" s="269">
        <v>17.2</v>
      </c>
      <c r="E196" s="437" t="s">
        <v>736</v>
      </c>
      <c r="F196" s="353" t="s">
        <v>44</v>
      </c>
      <c r="G196" s="331" t="s">
        <v>513</v>
      </c>
      <c r="H196" s="337" t="s">
        <v>486</v>
      </c>
      <c r="I196" s="1493"/>
      <c r="J196" s="1493"/>
      <c r="K196" s="1493"/>
      <c r="L196" s="1493">
        <v>265340</v>
      </c>
      <c r="M196" s="1493"/>
      <c r="N196" s="1493"/>
      <c r="O196" s="1493"/>
      <c r="P196" s="605"/>
      <c r="Q196" s="417">
        <f t="shared" si="29"/>
        <v>265340</v>
      </c>
    </row>
    <row r="197" spans="2:17" s="1330" customFormat="1" x14ac:dyDescent="0.3">
      <c r="B197" s="134"/>
      <c r="C197" s="1387" t="s">
        <v>167</v>
      </c>
      <c r="D197" s="1246" t="s">
        <v>283</v>
      </c>
      <c r="E197" s="1245"/>
      <c r="F197" s="1419"/>
      <c r="G197" s="1420"/>
      <c r="H197" s="1237"/>
      <c r="I197" s="385">
        <f>SUM(I198:I202)</f>
        <v>0</v>
      </c>
      <c r="J197" s="385">
        <f t="shared" ref="J197:Q197" si="31">SUM(J198:J202)</f>
        <v>0</v>
      </c>
      <c r="K197" s="385">
        <f t="shared" si="31"/>
        <v>48000</v>
      </c>
      <c r="L197" s="385">
        <f t="shared" si="31"/>
        <v>57000</v>
      </c>
      <c r="M197" s="385">
        <f t="shared" si="31"/>
        <v>0</v>
      </c>
      <c r="N197" s="385">
        <f t="shared" si="31"/>
        <v>0</v>
      </c>
      <c r="O197" s="385">
        <f t="shared" si="31"/>
        <v>0</v>
      </c>
      <c r="P197" s="498">
        <f t="shared" si="31"/>
        <v>0</v>
      </c>
      <c r="Q197" s="261">
        <f t="shared" si="31"/>
        <v>105000</v>
      </c>
    </row>
    <row r="198" spans="2:17" s="1330" customFormat="1" ht="37.5" customHeight="1" x14ac:dyDescent="0.3">
      <c r="B198" s="134"/>
      <c r="C198" s="312"/>
      <c r="D198" s="135">
        <v>18.100000000000001</v>
      </c>
      <c r="E198" s="529" t="s">
        <v>259</v>
      </c>
      <c r="F198" s="137" t="s">
        <v>353</v>
      </c>
      <c r="G198" s="7" t="s">
        <v>549</v>
      </c>
      <c r="H198" s="553">
        <v>23832</v>
      </c>
      <c r="I198" s="220"/>
      <c r="J198" s="220"/>
      <c r="K198" s="220">
        <v>3000</v>
      </c>
      <c r="L198" s="220">
        <v>2000</v>
      </c>
      <c r="M198" s="220"/>
      <c r="N198" s="220"/>
      <c r="O198" s="220"/>
      <c r="P198" s="597"/>
      <c r="Q198" s="413">
        <f t="shared" si="29"/>
        <v>5000</v>
      </c>
    </row>
    <row r="199" spans="2:17" s="1330" customFormat="1" ht="37.5" x14ac:dyDescent="0.3">
      <c r="B199" s="134"/>
      <c r="C199" s="312"/>
      <c r="D199" s="135">
        <v>18.2</v>
      </c>
      <c r="E199" s="529" t="s">
        <v>1969</v>
      </c>
      <c r="F199" s="137" t="s">
        <v>353</v>
      </c>
      <c r="G199" s="7" t="s">
        <v>535</v>
      </c>
      <c r="H199" s="334" t="s">
        <v>737</v>
      </c>
      <c r="I199" s="220"/>
      <c r="J199" s="220"/>
      <c r="K199" s="220"/>
      <c r="L199" s="220">
        <v>10000</v>
      </c>
      <c r="M199" s="220"/>
      <c r="N199" s="220"/>
      <c r="O199" s="220"/>
      <c r="P199" s="597"/>
      <c r="Q199" s="413">
        <f t="shared" si="29"/>
        <v>10000</v>
      </c>
    </row>
    <row r="200" spans="2:17" s="1330" customFormat="1" ht="37.5" x14ac:dyDescent="0.3">
      <c r="B200" s="134"/>
      <c r="C200" s="312"/>
      <c r="D200" s="135">
        <v>18.3</v>
      </c>
      <c r="E200" s="529" t="s">
        <v>276</v>
      </c>
      <c r="F200" s="137" t="s">
        <v>353</v>
      </c>
      <c r="G200" s="7" t="s">
        <v>277</v>
      </c>
      <c r="H200" s="553" t="s">
        <v>738</v>
      </c>
      <c r="I200" s="220"/>
      <c r="J200" s="220"/>
      <c r="K200" s="220"/>
      <c r="L200" s="220">
        <v>15000</v>
      </c>
      <c r="M200" s="220"/>
      <c r="N200" s="220"/>
      <c r="O200" s="220"/>
      <c r="P200" s="597"/>
      <c r="Q200" s="413">
        <f>SUM(L200:P200)</f>
        <v>15000</v>
      </c>
    </row>
    <row r="201" spans="2:17" s="1330" customFormat="1" ht="41.25" customHeight="1" x14ac:dyDescent="0.3">
      <c r="B201" s="134"/>
      <c r="C201" s="312"/>
      <c r="D201" s="135">
        <v>18.399999999999999</v>
      </c>
      <c r="E201" s="529" t="s">
        <v>739</v>
      </c>
      <c r="F201" s="137" t="s">
        <v>353</v>
      </c>
      <c r="G201" s="7" t="s">
        <v>520</v>
      </c>
      <c r="H201" s="334" t="s">
        <v>486</v>
      </c>
      <c r="I201" s="220"/>
      <c r="J201" s="220"/>
      <c r="K201" s="220">
        <v>15000</v>
      </c>
      <c r="L201" s="220">
        <v>10000</v>
      </c>
      <c r="M201" s="220"/>
      <c r="N201" s="220"/>
      <c r="O201" s="220"/>
      <c r="P201" s="597"/>
      <c r="Q201" s="413">
        <f>SUM(K201:P201)</f>
        <v>25000</v>
      </c>
    </row>
    <row r="202" spans="2:17" s="1330" customFormat="1" ht="37.5" x14ac:dyDescent="0.3">
      <c r="B202" s="134"/>
      <c r="C202" s="312"/>
      <c r="D202" s="135">
        <v>18.5</v>
      </c>
      <c r="E202" s="529" t="s">
        <v>1970</v>
      </c>
      <c r="F202" s="137" t="s">
        <v>353</v>
      </c>
      <c r="G202" s="7" t="s">
        <v>513</v>
      </c>
      <c r="H202" s="334" t="s">
        <v>740</v>
      </c>
      <c r="I202" s="220"/>
      <c r="J202" s="220"/>
      <c r="K202" s="220">
        <v>30000</v>
      </c>
      <c r="L202" s="220">
        <v>20000</v>
      </c>
      <c r="M202" s="220"/>
      <c r="N202" s="220"/>
      <c r="O202" s="220"/>
      <c r="P202" s="597"/>
      <c r="Q202" s="413">
        <f t="shared" si="29"/>
        <v>50000</v>
      </c>
    </row>
    <row r="203" spans="2:17" s="1330" customFormat="1" x14ac:dyDescent="0.3">
      <c r="B203" s="134"/>
      <c r="C203" s="1387" t="s">
        <v>187</v>
      </c>
      <c r="D203" s="1246" t="s">
        <v>17</v>
      </c>
      <c r="E203" s="1245"/>
      <c r="F203" s="1419"/>
      <c r="G203" s="1420"/>
      <c r="H203" s="1237"/>
      <c r="I203" s="385">
        <f t="shared" ref="I203:Q203" si="32">SUM(I204:I212)</f>
        <v>0</v>
      </c>
      <c r="J203" s="385">
        <f t="shared" si="32"/>
        <v>4800</v>
      </c>
      <c r="K203" s="385">
        <f t="shared" si="32"/>
        <v>181730</v>
      </c>
      <c r="L203" s="385">
        <f t="shared" si="32"/>
        <v>77170</v>
      </c>
      <c r="M203" s="385">
        <f t="shared" si="32"/>
        <v>0</v>
      </c>
      <c r="N203" s="385">
        <f t="shared" si="32"/>
        <v>0</v>
      </c>
      <c r="O203" s="385">
        <f t="shared" si="32"/>
        <v>0</v>
      </c>
      <c r="P203" s="498">
        <f t="shared" si="32"/>
        <v>0</v>
      </c>
      <c r="Q203" s="261">
        <f t="shared" si="32"/>
        <v>263700</v>
      </c>
    </row>
    <row r="204" spans="2:17" s="1330" customFormat="1" ht="54.75" customHeight="1" x14ac:dyDescent="0.3">
      <c r="B204" s="134"/>
      <c r="C204" s="312"/>
      <c r="D204" s="135">
        <v>19.100000000000001</v>
      </c>
      <c r="E204" s="529" t="s">
        <v>258</v>
      </c>
      <c r="F204" s="137" t="s">
        <v>44</v>
      </c>
      <c r="G204" s="7" t="s">
        <v>497</v>
      </c>
      <c r="H204" s="553" t="s">
        <v>741</v>
      </c>
      <c r="I204" s="220"/>
      <c r="J204" s="220"/>
      <c r="K204" s="220"/>
      <c r="L204" s="220">
        <v>5000</v>
      </c>
      <c r="M204" s="220"/>
      <c r="N204" s="220"/>
      <c r="O204" s="220"/>
      <c r="P204" s="597"/>
      <c r="Q204" s="413">
        <f>SUM(I204:P204)</f>
        <v>5000</v>
      </c>
    </row>
    <row r="205" spans="2:17" s="1330" customFormat="1" ht="38.25" customHeight="1" x14ac:dyDescent="0.3">
      <c r="B205" s="134"/>
      <c r="C205" s="312"/>
      <c r="D205" s="135">
        <v>19.2</v>
      </c>
      <c r="E205" s="529" t="s">
        <v>1763</v>
      </c>
      <c r="F205" s="137" t="s">
        <v>44</v>
      </c>
      <c r="G205" s="7" t="s">
        <v>506</v>
      </c>
      <c r="H205" s="334" t="s">
        <v>657</v>
      </c>
      <c r="I205" s="220"/>
      <c r="J205" s="220"/>
      <c r="K205" s="220"/>
      <c r="L205" s="220">
        <v>8500</v>
      </c>
      <c r="M205" s="220"/>
      <c r="N205" s="220"/>
      <c r="O205" s="220"/>
      <c r="P205" s="597"/>
      <c r="Q205" s="413">
        <f t="shared" si="29"/>
        <v>8500</v>
      </c>
    </row>
    <row r="206" spans="2:17" s="1330" customFormat="1" ht="39" customHeight="1" x14ac:dyDescent="0.3">
      <c r="B206" s="134"/>
      <c r="C206" s="312"/>
      <c r="D206" s="135">
        <v>19.3</v>
      </c>
      <c r="E206" s="529" t="s">
        <v>1764</v>
      </c>
      <c r="F206" s="137" t="s">
        <v>44</v>
      </c>
      <c r="G206" s="7" t="s">
        <v>541</v>
      </c>
      <c r="H206" s="334" t="s">
        <v>743</v>
      </c>
      <c r="I206" s="1395"/>
      <c r="J206" s="1395"/>
      <c r="K206" s="1395"/>
      <c r="L206" s="220">
        <v>6000</v>
      </c>
      <c r="M206" s="1395"/>
      <c r="N206" s="1395"/>
      <c r="O206" s="1395"/>
      <c r="P206" s="1486"/>
      <c r="Q206" s="413">
        <f t="shared" si="29"/>
        <v>6000</v>
      </c>
    </row>
    <row r="207" spans="2:17" s="1330" customFormat="1" ht="36.75" customHeight="1" x14ac:dyDescent="0.3">
      <c r="B207" s="134"/>
      <c r="C207" s="312"/>
      <c r="D207" s="135">
        <v>19.399999999999999</v>
      </c>
      <c r="E207" s="529" t="s">
        <v>744</v>
      </c>
      <c r="F207" s="137" t="s">
        <v>44</v>
      </c>
      <c r="G207" s="7" t="s">
        <v>586</v>
      </c>
      <c r="H207" s="578" t="s">
        <v>336</v>
      </c>
      <c r="I207" s="220"/>
      <c r="J207" s="220"/>
      <c r="K207" s="220"/>
      <c r="L207" s="220">
        <v>3000</v>
      </c>
      <c r="M207" s="220"/>
      <c r="N207" s="220"/>
      <c r="O207" s="220"/>
      <c r="P207" s="597"/>
      <c r="Q207" s="413">
        <f t="shared" si="29"/>
        <v>3000</v>
      </c>
    </row>
    <row r="208" spans="2:17" s="1330" customFormat="1" ht="35.25" customHeight="1" x14ac:dyDescent="0.3">
      <c r="B208" s="134"/>
      <c r="C208" s="312"/>
      <c r="D208" s="135">
        <v>19.5</v>
      </c>
      <c r="E208" s="529" t="s">
        <v>745</v>
      </c>
      <c r="F208" s="137" t="s">
        <v>44</v>
      </c>
      <c r="G208" s="7" t="s">
        <v>225</v>
      </c>
      <c r="H208" s="578" t="s">
        <v>746</v>
      </c>
      <c r="I208" s="220"/>
      <c r="J208" s="220">
        <v>3600</v>
      </c>
      <c r="K208" s="220">
        <v>1230</v>
      </c>
      <c r="L208" s="220">
        <v>1170</v>
      </c>
      <c r="M208" s="220"/>
      <c r="N208" s="220"/>
      <c r="O208" s="220"/>
      <c r="P208" s="597"/>
      <c r="Q208" s="413">
        <f t="shared" si="29"/>
        <v>6000</v>
      </c>
    </row>
    <row r="209" spans="2:17" s="1330" customFormat="1" ht="36.75" customHeight="1" x14ac:dyDescent="0.3">
      <c r="B209" s="134"/>
      <c r="C209" s="312"/>
      <c r="D209" s="135">
        <v>19.600000000000001</v>
      </c>
      <c r="E209" s="1408" t="s">
        <v>246</v>
      </c>
      <c r="F209" s="137" t="s">
        <v>44</v>
      </c>
      <c r="G209" s="7" t="s">
        <v>523</v>
      </c>
      <c r="H209" s="578" t="s">
        <v>747</v>
      </c>
      <c r="I209" s="220"/>
      <c r="J209" s="220">
        <v>1200</v>
      </c>
      <c r="K209" s="220"/>
      <c r="L209" s="220">
        <v>5000</v>
      </c>
      <c r="M209" s="220"/>
      <c r="N209" s="220"/>
      <c r="O209" s="220"/>
      <c r="P209" s="597"/>
      <c r="Q209" s="413">
        <f t="shared" si="29"/>
        <v>6200</v>
      </c>
    </row>
    <row r="210" spans="2:17" s="1330" customFormat="1" ht="40.5" customHeight="1" x14ac:dyDescent="0.3">
      <c r="B210" s="134"/>
      <c r="C210" s="312"/>
      <c r="D210" s="135">
        <v>19.8</v>
      </c>
      <c r="E210" s="1408" t="s">
        <v>748</v>
      </c>
      <c r="F210" s="137" t="s">
        <v>44</v>
      </c>
      <c r="G210" s="7" t="s">
        <v>255</v>
      </c>
      <c r="H210" s="595" t="s">
        <v>749</v>
      </c>
      <c r="I210" s="220"/>
      <c r="J210" s="220"/>
      <c r="K210" s="220">
        <v>4000</v>
      </c>
      <c r="L210" s="220"/>
      <c r="M210" s="220"/>
      <c r="N210" s="220"/>
      <c r="O210" s="220"/>
      <c r="P210" s="597"/>
      <c r="Q210" s="413">
        <f>SUM(I210:P210)</f>
        <v>4000</v>
      </c>
    </row>
    <row r="211" spans="2:17" s="1330" customFormat="1" ht="38.25" customHeight="1" x14ac:dyDescent="0.3">
      <c r="B211" s="134"/>
      <c r="C211" s="312"/>
      <c r="D211" s="135">
        <v>19.7</v>
      </c>
      <c r="E211" s="1482" t="s">
        <v>750</v>
      </c>
      <c r="F211" s="137" t="s">
        <v>44</v>
      </c>
      <c r="G211" s="7" t="s">
        <v>255</v>
      </c>
      <c r="H211" s="595" t="s">
        <v>723</v>
      </c>
      <c r="I211" s="220"/>
      <c r="J211" s="220"/>
      <c r="K211" s="220">
        <v>168000</v>
      </c>
      <c r="L211" s="220">
        <v>42000</v>
      </c>
      <c r="M211" s="220"/>
      <c r="N211" s="220"/>
      <c r="O211" s="220"/>
      <c r="P211" s="597"/>
      <c r="Q211" s="413">
        <f t="shared" si="29"/>
        <v>210000</v>
      </c>
    </row>
    <row r="212" spans="2:17" s="1330" customFormat="1" ht="39.75" customHeight="1" x14ac:dyDescent="0.3">
      <c r="B212" s="134"/>
      <c r="C212" s="267"/>
      <c r="D212" s="268">
        <v>19.899999999999999</v>
      </c>
      <c r="E212" s="437" t="s">
        <v>751</v>
      </c>
      <c r="F212" s="353" t="s">
        <v>44</v>
      </c>
      <c r="G212" s="331" t="s">
        <v>115</v>
      </c>
      <c r="H212" s="1521" t="s">
        <v>752</v>
      </c>
      <c r="I212" s="1493"/>
      <c r="J212" s="1493"/>
      <c r="K212" s="1493">
        <v>8500</v>
      </c>
      <c r="L212" s="1493">
        <v>6500</v>
      </c>
      <c r="M212" s="1493"/>
      <c r="N212" s="1493"/>
      <c r="O212" s="1493"/>
      <c r="P212" s="605"/>
      <c r="Q212" s="417">
        <f t="shared" si="29"/>
        <v>15000</v>
      </c>
    </row>
    <row r="213" spans="2:17" s="1330" customFormat="1" x14ac:dyDescent="0.3">
      <c r="B213" s="134"/>
      <c r="C213" s="271" t="s">
        <v>1491</v>
      </c>
      <c r="D213" s="272"/>
      <c r="E213" s="441"/>
      <c r="F213" s="345"/>
      <c r="G213" s="346"/>
      <c r="H213" s="273"/>
      <c r="I213" s="1406">
        <f>SUM(I214)</f>
        <v>0</v>
      </c>
      <c r="J213" s="1406">
        <f t="shared" ref="J213:O213" si="33">SUM(J214)</f>
        <v>0</v>
      </c>
      <c r="K213" s="1406">
        <f t="shared" si="33"/>
        <v>0</v>
      </c>
      <c r="L213" s="1406">
        <f t="shared" si="33"/>
        <v>0</v>
      </c>
      <c r="M213" s="1406">
        <f t="shared" si="33"/>
        <v>0</v>
      </c>
      <c r="N213" s="1406">
        <f t="shared" si="33"/>
        <v>0</v>
      </c>
      <c r="O213" s="1406">
        <f t="shared" si="33"/>
        <v>0</v>
      </c>
      <c r="P213" s="1407">
        <f>SUM(P214)</f>
        <v>4260000</v>
      </c>
      <c r="Q213" s="1464">
        <f>SUM(Q214)</f>
        <v>4260000</v>
      </c>
    </row>
    <row r="214" spans="2:17" s="1330" customFormat="1" x14ac:dyDescent="0.3">
      <c r="B214" s="134"/>
      <c r="C214" s="1387" t="s">
        <v>253</v>
      </c>
      <c r="D214" s="1246" t="s">
        <v>1492</v>
      </c>
      <c r="E214" s="1245"/>
      <c r="F214" s="1419"/>
      <c r="G214" s="1420"/>
      <c r="H214" s="1237"/>
      <c r="I214" s="385">
        <f t="shared" ref="I214:Q214" si="34">SUM(I215:I237)</f>
        <v>0</v>
      </c>
      <c r="J214" s="385">
        <f t="shared" si="34"/>
        <v>0</v>
      </c>
      <c r="K214" s="385">
        <f t="shared" si="34"/>
        <v>0</v>
      </c>
      <c r="L214" s="385">
        <f t="shared" si="34"/>
        <v>0</v>
      </c>
      <c r="M214" s="385">
        <f t="shared" si="34"/>
        <v>0</v>
      </c>
      <c r="N214" s="385">
        <f t="shared" si="34"/>
        <v>0</v>
      </c>
      <c r="O214" s="385">
        <f t="shared" si="34"/>
        <v>0</v>
      </c>
      <c r="P214" s="498">
        <f t="shared" si="34"/>
        <v>4260000</v>
      </c>
      <c r="Q214" s="261">
        <f t="shared" si="34"/>
        <v>4260000</v>
      </c>
    </row>
    <row r="215" spans="2:17" s="1330" customFormat="1" ht="56.25" x14ac:dyDescent="0.3">
      <c r="B215" s="134"/>
      <c r="C215" s="264"/>
      <c r="D215" s="265">
        <v>20.100000000000001</v>
      </c>
      <c r="E215" s="1619" t="s">
        <v>1493</v>
      </c>
      <c r="F215" s="394" t="s">
        <v>117</v>
      </c>
      <c r="G215" s="1620" t="s">
        <v>1721</v>
      </c>
      <c r="H215" s="266" t="s">
        <v>486</v>
      </c>
      <c r="I215" s="1621"/>
      <c r="J215" s="1621"/>
      <c r="K215" s="1621"/>
      <c r="L215" s="1621"/>
      <c r="M215" s="1621"/>
      <c r="N215" s="1621"/>
      <c r="O215" s="1621"/>
      <c r="P215" s="1622">
        <v>200000</v>
      </c>
      <c r="Q215" s="1623">
        <f>SUM(I215:P215)</f>
        <v>200000</v>
      </c>
    </row>
    <row r="216" spans="2:17" s="1330" customFormat="1" ht="75" customHeight="1" x14ac:dyDescent="0.3">
      <c r="B216" s="134"/>
      <c r="C216" s="312"/>
      <c r="D216" s="135">
        <v>20.2</v>
      </c>
      <c r="E216" s="1484" t="s">
        <v>1494</v>
      </c>
      <c r="F216" s="137" t="s">
        <v>117</v>
      </c>
      <c r="G216" s="1475" t="s">
        <v>1722</v>
      </c>
      <c r="H216" s="334" t="s">
        <v>486</v>
      </c>
      <c r="I216" s="220"/>
      <c r="J216" s="220"/>
      <c r="K216" s="220"/>
      <c r="L216" s="220"/>
      <c r="M216" s="220"/>
      <c r="N216" s="220"/>
      <c r="O216" s="220"/>
      <c r="P216" s="597">
        <v>250000</v>
      </c>
      <c r="Q216" s="413">
        <f t="shared" ref="Q216:Q237" si="35">SUM(I216:P216)</f>
        <v>250000</v>
      </c>
    </row>
    <row r="217" spans="2:17" s="1330" customFormat="1" ht="39" customHeight="1" x14ac:dyDescent="0.3">
      <c r="B217" s="134"/>
      <c r="C217" s="312"/>
      <c r="D217" s="135">
        <v>20.3</v>
      </c>
      <c r="E217" s="1385" t="s">
        <v>1495</v>
      </c>
      <c r="F217" s="137" t="s">
        <v>117</v>
      </c>
      <c r="G217" s="1475" t="s">
        <v>1723</v>
      </c>
      <c r="H217" s="334" t="s">
        <v>486</v>
      </c>
      <c r="I217" s="220"/>
      <c r="J217" s="220"/>
      <c r="K217" s="220"/>
      <c r="L217" s="220"/>
      <c r="M217" s="220"/>
      <c r="N217" s="220"/>
      <c r="O217" s="220"/>
      <c r="P217" s="597">
        <v>200000</v>
      </c>
      <c r="Q217" s="413">
        <f t="shared" si="35"/>
        <v>200000</v>
      </c>
    </row>
    <row r="218" spans="2:17" s="1330" customFormat="1" ht="55.5" customHeight="1" x14ac:dyDescent="0.3">
      <c r="B218" s="134"/>
      <c r="C218" s="312"/>
      <c r="D218" s="135">
        <v>20.399999999999999</v>
      </c>
      <c r="E218" s="1385" t="s">
        <v>1496</v>
      </c>
      <c r="F218" s="137" t="s">
        <v>117</v>
      </c>
      <c r="G218" s="1475" t="s">
        <v>1724</v>
      </c>
      <c r="H218" s="334" t="s">
        <v>486</v>
      </c>
      <c r="I218" s="220"/>
      <c r="J218" s="220"/>
      <c r="K218" s="220"/>
      <c r="L218" s="220"/>
      <c r="M218" s="220"/>
      <c r="N218" s="220"/>
      <c r="O218" s="220"/>
      <c r="P218" s="597">
        <v>250000</v>
      </c>
      <c r="Q218" s="413">
        <f t="shared" si="35"/>
        <v>250000</v>
      </c>
    </row>
    <row r="219" spans="2:17" s="1330" customFormat="1" ht="56.25" x14ac:dyDescent="0.3">
      <c r="B219" s="134"/>
      <c r="C219" s="312"/>
      <c r="D219" s="135">
        <v>20.5</v>
      </c>
      <c r="E219" s="1385" t="s">
        <v>1497</v>
      </c>
      <c r="F219" s="137" t="s">
        <v>117</v>
      </c>
      <c r="G219" s="1475" t="s">
        <v>1725</v>
      </c>
      <c r="H219" s="334" t="s">
        <v>486</v>
      </c>
      <c r="I219" s="220"/>
      <c r="J219" s="220"/>
      <c r="K219" s="220"/>
      <c r="L219" s="220"/>
      <c r="M219" s="220"/>
      <c r="N219" s="220"/>
      <c r="O219" s="220"/>
      <c r="P219" s="597">
        <v>150000</v>
      </c>
      <c r="Q219" s="413">
        <f t="shared" si="35"/>
        <v>150000</v>
      </c>
    </row>
    <row r="220" spans="2:17" s="1330" customFormat="1" ht="75" customHeight="1" x14ac:dyDescent="0.3">
      <c r="B220" s="134"/>
      <c r="C220" s="312"/>
      <c r="D220" s="135">
        <v>20.6</v>
      </c>
      <c r="E220" s="1385" t="s">
        <v>1498</v>
      </c>
      <c r="F220" s="137" t="s">
        <v>117</v>
      </c>
      <c r="G220" s="1475" t="s">
        <v>1726</v>
      </c>
      <c r="H220" s="334" t="s">
        <v>486</v>
      </c>
      <c r="I220" s="220"/>
      <c r="J220" s="220"/>
      <c r="K220" s="220"/>
      <c r="L220" s="220"/>
      <c r="M220" s="220"/>
      <c r="N220" s="220"/>
      <c r="O220" s="220"/>
      <c r="P220" s="597">
        <v>300000</v>
      </c>
      <c r="Q220" s="413">
        <f t="shared" si="35"/>
        <v>300000</v>
      </c>
    </row>
    <row r="221" spans="2:17" s="1330" customFormat="1" ht="57.75" customHeight="1" x14ac:dyDescent="0.3">
      <c r="B221" s="134"/>
      <c r="C221" s="312"/>
      <c r="D221" s="135">
        <v>20.7</v>
      </c>
      <c r="E221" s="1385" t="s">
        <v>1499</v>
      </c>
      <c r="F221" s="137" t="s">
        <v>117</v>
      </c>
      <c r="G221" s="1475" t="s">
        <v>1727</v>
      </c>
      <c r="H221" s="334" t="s">
        <v>486</v>
      </c>
      <c r="I221" s="220"/>
      <c r="J221" s="220"/>
      <c r="K221" s="220"/>
      <c r="L221" s="220"/>
      <c r="M221" s="220"/>
      <c r="N221" s="220"/>
      <c r="O221" s="220"/>
      <c r="P221" s="597">
        <v>300000</v>
      </c>
      <c r="Q221" s="413">
        <f t="shared" si="35"/>
        <v>300000</v>
      </c>
    </row>
    <row r="222" spans="2:17" s="1330" customFormat="1" ht="57" customHeight="1" x14ac:dyDescent="0.3">
      <c r="B222" s="134"/>
      <c r="C222" s="312"/>
      <c r="D222" s="135">
        <v>20.8</v>
      </c>
      <c r="E222" s="1385" t="s">
        <v>1965</v>
      </c>
      <c r="F222" s="137" t="s">
        <v>117</v>
      </c>
      <c r="G222" s="1476" t="s">
        <v>1728</v>
      </c>
      <c r="H222" s="334" t="s">
        <v>486</v>
      </c>
      <c r="I222" s="220"/>
      <c r="J222" s="220"/>
      <c r="K222" s="220"/>
      <c r="L222" s="220"/>
      <c r="M222" s="220"/>
      <c r="N222" s="220"/>
      <c r="O222" s="220"/>
      <c r="P222" s="597">
        <v>250000</v>
      </c>
      <c r="Q222" s="413">
        <f t="shared" si="35"/>
        <v>250000</v>
      </c>
    </row>
    <row r="223" spans="2:17" s="1330" customFormat="1" ht="75.75" customHeight="1" x14ac:dyDescent="0.3">
      <c r="B223" s="134"/>
      <c r="C223" s="312"/>
      <c r="D223" s="135">
        <v>20.9</v>
      </c>
      <c r="E223" s="1385" t="s">
        <v>1501</v>
      </c>
      <c r="F223" s="137" t="s">
        <v>117</v>
      </c>
      <c r="G223" s="1618" t="s">
        <v>1729</v>
      </c>
      <c r="H223" s="334" t="s">
        <v>486</v>
      </c>
      <c r="I223" s="220"/>
      <c r="J223" s="220"/>
      <c r="K223" s="220"/>
      <c r="L223" s="220"/>
      <c r="M223" s="220"/>
      <c r="N223" s="220"/>
      <c r="O223" s="220"/>
      <c r="P223" s="597">
        <v>150000</v>
      </c>
      <c r="Q223" s="413">
        <f t="shared" si="35"/>
        <v>150000</v>
      </c>
    </row>
    <row r="224" spans="2:17" s="1330" customFormat="1" ht="113.25" customHeight="1" x14ac:dyDescent="0.3">
      <c r="B224" s="134"/>
      <c r="C224" s="312"/>
      <c r="D224" s="314">
        <v>20.100000000000001</v>
      </c>
      <c r="E224" s="1385" t="s">
        <v>1745</v>
      </c>
      <c r="F224" s="137" t="s">
        <v>117</v>
      </c>
      <c r="G224" s="1475" t="s">
        <v>1730</v>
      </c>
      <c r="H224" s="334" t="s">
        <v>486</v>
      </c>
      <c r="I224" s="220"/>
      <c r="J224" s="220"/>
      <c r="K224" s="220"/>
      <c r="L224" s="220"/>
      <c r="M224" s="220"/>
      <c r="N224" s="220"/>
      <c r="O224" s="220"/>
      <c r="P224" s="597">
        <v>350000</v>
      </c>
      <c r="Q224" s="413">
        <f t="shared" si="35"/>
        <v>350000</v>
      </c>
    </row>
    <row r="225" spans="1:17" s="1330" customFormat="1" ht="75" x14ac:dyDescent="0.3">
      <c r="B225" s="134"/>
      <c r="C225" s="267"/>
      <c r="D225" s="269">
        <v>20.11</v>
      </c>
      <c r="E225" s="1092" t="s">
        <v>1746</v>
      </c>
      <c r="F225" s="353" t="s">
        <v>117</v>
      </c>
      <c r="G225" s="1624" t="s">
        <v>1731</v>
      </c>
      <c r="H225" s="337" t="s">
        <v>486</v>
      </c>
      <c r="I225" s="1493"/>
      <c r="J225" s="1493"/>
      <c r="K225" s="1493"/>
      <c r="L225" s="1493"/>
      <c r="M225" s="1493"/>
      <c r="N225" s="1493"/>
      <c r="O225" s="1493"/>
      <c r="P225" s="605">
        <v>250000</v>
      </c>
      <c r="Q225" s="417">
        <f t="shared" si="35"/>
        <v>250000</v>
      </c>
    </row>
    <row r="226" spans="1:17" s="1330" customFormat="1" ht="93.75" customHeight="1" x14ac:dyDescent="0.3">
      <c r="B226" s="134"/>
      <c r="C226" s="312"/>
      <c r="D226" s="314">
        <v>20.12</v>
      </c>
      <c r="E226" s="1385" t="s">
        <v>1747</v>
      </c>
      <c r="F226" s="137" t="s">
        <v>117</v>
      </c>
      <c r="G226" s="1475" t="s">
        <v>1732</v>
      </c>
      <c r="H226" s="334" t="s">
        <v>486</v>
      </c>
      <c r="I226" s="220"/>
      <c r="J226" s="220"/>
      <c r="K226" s="220"/>
      <c r="L226" s="220"/>
      <c r="M226" s="220"/>
      <c r="N226" s="220"/>
      <c r="O226" s="220"/>
      <c r="P226" s="597">
        <v>250000</v>
      </c>
      <c r="Q226" s="413">
        <f t="shared" si="35"/>
        <v>250000</v>
      </c>
    </row>
    <row r="227" spans="1:17" s="1330" customFormat="1" ht="55.5" customHeight="1" x14ac:dyDescent="0.3">
      <c r="B227" s="134"/>
      <c r="C227" s="312"/>
      <c r="D227" s="314">
        <v>20.13</v>
      </c>
      <c r="E227" s="1385" t="s">
        <v>1958</v>
      </c>
      <c r="F227" s="137" t="s">
        <v>117</v>
      </c>
      <c r="G227" s="1476" t="s">
        <v>1759</v>
      </c>
      <c r="H227" s="334" t="s">
        <v>486</v>
      </c>
      <c r="I227" s="220"/>
      <c r="J227" s="220"/>
      <c r="K227" s="220"/>
      <c r="L227" s="220"/>
      <c r="M227" s="220"/>
      <c r="N227" s="220"/>
      <c r="O227" s="220"/>
      <c r="P227" s="597">
        <v>150000</v>
      </c>
      <c r="Q227" s="413">
        <f t="shared" si="35"/>
        <v>150000</v>
      </c>
    </row>
    <row r="228" spans="1:17" s="1330" customFormat="1" ht="54.75" customHeight="1" x14ac:dyDescent="0.3">
      <c r="B228" s="134"/>
      <c r="C228" s="312"/>
      <c r="D228" s="314">
        <v>20.14</v>
      </c>
      <c r="E228" s="555" t="s">
        <v>1504</v>
      </c>
      <c r="F228" s="137" t="s">
        <v>117</v>
      </c>
      <c r="G228" s="1476" t="s">
        <v>1760</v>
      </c>
      <c r="H228" s="334" t="s">
        <v>486</v>
      </c>
      <c r="I228" s="220"/>
      <c r="J228" s="220"/>
      <c r="K228" s="220"/>
      <c r="L228" s="220"/>
      <c r="M228" s="220"/>
      <c r="N228" s="220"/>
      <c r="O228" s="220"/>
      <c r="P228" s="597">
        <v>150000</v>
      </c>
      <c r="Q228" s="413">
        <f t="shared" si="35"/>
        <v>150000</v>
      </c>
    </row>
    <row r="229" spans="1:17" s="1330" customFormat="1" ht="95.25" customHeight="1" x14ac:dyDescent="0.3">
      <c r="B229" s="134"/>
      <c r="C229" s="312"/>
      <c r="D229" s="314">
        <v>20.149999999999999</v>
      </c>
      <c r="E229" s="555" t="s">
        <v>1959</v>
      </c>
      <c r="F229" s="137" t="s">
        <v>117</v>
      </c>
      <c r="G229" s="1519" t="s">
        <v>1949</v>
      </c>
      <c r="H229" s="334" t="s">
        <v>486</v>
      </c>
      <c r="I229" s="220"/>
      <c r="J229" s="220"/>
      <c r="K229" s="220"/>
      <c r="L229" s="220"/>
      <c r="M229" s="220"/>
      <c r="N229" s="220"/>
      <c r="O229" s="220"/>
      <c r="P229" s="597">
        <v>50000</v>
      </c>
      <c r="Q229" s="413">
        <f t="shared" si="35"/>
        <v>50000</v>
      </c>
    </row>
    <row r="230" spans="1:17" s="1330" customFormat="1" ht="114.75" customHeight="1" x14ac:dyDescent="0.3">
      <c r="B230" s="134"/>
      <c r="C230" s="312"/>
      <c r="D230" s="314">
        <v>20.16</v>
      </c>
      <c r="E230" s="555" t="s">
        <v>1960</v>
      </c>
      <c r="F230" s="137" t="s">
        <v>117</v>
      </c>
      <c r="G230" s="1519" t="s">
        <v>1950</v>
      </c>
      <c r="H230" s="334" t="s">
        <v>486</v>
      </c>
      <c r="I230" s="220"/>
      <c r="J230" s="220"/>
      <c r="K230" s="220"/>
      <c r="L230" s="220"/>
      <c r="M230" s="220"/>
      <c r="N230" s="220"/>
      <c r="O230" s="220"/>
      <c r="P230" s="597">
        <v>50000</v>
      </c>
      <c r="Q230" s="413">
        <f t="shared" si="35"/>
        <v>50000</v>
      </c>
    </row>
    <row r="231" spans="1:17" s="1330" customFormat="1" ht="75.75" customHeight="1" x14ac:dyDescent="0.3">
      <c r="B231" s="134"/>
      <c r="C231" s="312"/>
      <c r="D231" s="314">
        <v>20.170000000000002</v>
      </c>
      <c r="E231" s="1385" t="s">
        <v>1963</v>
      </c>
      <c r="F231" s="137" t="s">
        <v>117</v>
      </c>
      <c r="G231" s="1476" t="s">
        <v>1761</v>
      </c>
      <c r="H231" s="334" t="s">
        <v>486</v>
      </c>
      <c r="I231" s="220"/>
      <c r="J231" s="220"/>
      <c r="K231" s="220"/>
      <c r="L231" s="220"/>
      <c r="M231" s="220"/>
      <c r="N231" s="220"/>
      <c r="O231" s="220"/>
      <c r="P231" s="597">
        <v>50000</v>
      </c>
      <c r="Q231" s="413">
        <f t="shared" si="35"/>
        <v>50000</v>
      </c>
    </row>
    <row r="232" spans="1:17" s="1330" customFormat="1" ht="75" x14ac:dyDescent="0.3">
      <c r="B232" s="134"/>
      <c r="C232" s="312"/>
      <c r="D232" s="314">
        <v>20.18</v>
      </c>
      <c r="E232" s="1385" t="s">
        <v>1964</v>
      </c>
      <c r="F232" s="137" t="s">
        <v>117</v>
      </c>
      <c r="G232" s="1476" t="s">
        <v>1762</v>
      </c>
      <c r="H232" s="334" t="s">
        <v>486</v>
      </c>
      <c r="I232" s="220"/>
      <c r="J232" s="220"/>
      <c r="K232" s="220"/>
      <c r="L232" s="220"/>
      <c r="M232" s="220"/>
      <c r="N232" s="220"/>
      <c r="O232" s="220"/>
      <c r="P232" s="597">
        <v>50000</v>
      </c>
      <c r="Q232" s="413">
        <f t="shared" si="35"/>
        <v>50000</v>
      </c>
    </row>
    <row r="233" spans="1:17" s="1330" customFormat="1" ht="93.75" x14ac:dyDescent="0.3">
      <c r="B233" s="134"/>
      <c r="C233" s="267"/>
      <c r="D233" s="269">
        <v>20.190000000000001</v>
      </c>
      <c r="E233" s="1092" t="s">
        <v>1961</v>
      </c>
      <c r="F233" s="353" t="s">
        <v>117</v>
      </c>
      <c r="G233" s="1520" t="s">
        <v>1951</v>
      </c>
      <c r="H233" s="337" t="s">
        <v>486</v>
      </c>
      <c r="I233" s="1493"/>
      <c r="J233" s="1493"/>
      <c r="K233" s="1493"/>
      <c r="L233" s="1493"/>
      <c r="M233" s="1493"/>
      <c r="N233" s="1493"/>
      <c r="O233" s="1493"/>
      <c r="P233" s="605">
        <v>100000</v>
      </c>
      <c r="Q233" s="417">
        <f t="shared" si="35"/>
        <v>100000</v>
      </c>
    </row>
    <row r="234" spans="1:17" s="1330" customFormat="1" ht="75" x14ac:dyDescent="0.3">
      <c r="B234" s="134"/>
      <c r="C234" s="312"/>
      <c r="D234" s="314">
        <v>20.2</v>
      </c>
      <c r="E234" s="1385" t="s">
        <v>1952</v>
      </c>
      <c r="F234" s="137" t="s">
        <v>117</v>
      </c>
      <c r="G234" s="1519" t="s">
        <v>1953</v>
      </c>
      <c r="H234" s="334" t="s">
        <v>486</v>
      </c>
      <c r="I234" s="220"/>
      <c r="J234" s="220"/>
      <c r="K234" s="220"/>
      <c r="L234" s="220"/>
      <c r="M234" s="220"/>
      <c r="N234" s="220"/>
      <c r="O234" s="220"/>
      <c r="P234" s="597">
        <v>100000</v>
      </c>
      <c r="Q234" s="413">
        <f t="shared" si="35"/>
        <v>100000</v>
      </c>
    </row>
    <row r="235" spans="1:17" s="1330" customFormat="1" ht="75" x14ac:dyDescent="0.3">
      <c r="B235" s="134"/>
      <c r="C235" s="312"/>
      <c r="D235" s="314">
        <v>20.21</v>
      </c>
      <c r="E235" s="1385" t="s">
        <v>1954</v>
      </c>
      <c r="F235" s="137" t="s">
        <v>117</v>
      </c>
      <c r="G235" s="1608" t="s">
        <v>1955</v>
      </c>
      <c r="H235" s="334" t="s">
        <v>486</v>
      </c>
      <c r="I235" s="220"/>
      <c r="J235" s="220"/>
      <c r="K235" s="220"/>
      <c r="L235" s="220"/>
      <c r="M235" s="220"/>
      <c r="N235" s="220"/>
      <c r="O235" s="220"/>
      <c r="P235" s="597">
        <v>100000</v>
      </c>
      <c r="Q235" s="413">
        <f t="shared" si="35"/>
        <v>100000</v>
      </c>
    </row>
    <row r="236" spans="1:17" s="1330" customFormat="1" ht="41.25" customHeight="1" x14ac:dyDescent="0.3">
      <c r="B236" s="134"/>
      <c r="C236" s="312"/>
      <c r="D236" s="314">
        <v>20.22</v>
      </c>
      <c r="E236" s="1385" t="s">
        <v>1957</v>
      </c>
      <c r="F236" s="137"/>
      <c r="G236" s="1519" t="s">
        <v>1956</v>
      </c>
      <c r="H236" s="334" t="s">
        <v>486</v>
      </c>
      <c r="I236" s="220"/>
      <c r="J236" s="220"/>
      <c r="K236" s="220"/>
      <c r="L236" s="220"/>
      <c r="M236" s="220"/>
      <c r="N236" s="220"/>
      <c r="O236" s="220"/>
      <c r="P236" s="597">
        <v>320000</v>
      </c>
      <c r="Q236" s="413">
        <f t="shared" si="35"/>
        <v>320000</v>
      </c>
    </row>
    <row r="237" spans="1:17" s="1330" customFormat="1" ht="112.5" x14ac:dyDescent="0.3">
      <c r="B237" s="134"/>
      <c r="C237" s="267"/>
      <c r="D237" s="269">
        <v>20.23</v>
      </c>
      <c r="E237" s="560" t="s">
        <v>1962</v>
      </c>
      <c r="F237" s="137" t="s">
        <v>117</v>
      </c>
      <c r="G237" s="1635" t="s">
        <v>1733</v>
      </c>
      <c r="H237" s="337" t="s">
        <v>486</v>
      </c>
      <c r="I237" s="220"/>
      <c r="J237" s="220"/>
      <c r="K237" s="220"/>
      <c r="L237" s="220"/>
      <c r="M237" s="220"/>
      <c r="N237" s="220"/>
      <c r="O237" s="220"/>
      <c r="P237" s="605">
        <v>240000</v>
      </c>
      <c r="Q237" s="417">
        <f t="shared" si="35"/>
        <v>240000</v>
      </c>
    </row>
    <row r="238" spans="1:17" ht="13.5" customHeight="1" x14ac:dyDescent="0.3"/>
    <row r="239" spans="1:17" s="175" customFormat="1" x14ac:dyDescent="0.3">
      <c r="A239" s="236"/>
      <c r="B239" s="236"/>
      <c r="C239" s="236" t="s">
        <v>146</v>
      </c>
      <c r="D239" s="281"/>
      <c r="E239" s="282"/>
      <c r="F239" s="282"/>
      <c r="G239" s="241"/>
      <c r="H239" s="283"/>
      <c r="I239" s="284"/>
      <c r="J239" s="284"/>
      <c r="K239" s="284"/>
      <c r="L239" s="284"/>
      <c r="M239" s="284"/>
      <c r="N239" s="284"/>
      <c r="O239" s="284"/>
      <c r="P239" s="285"/>
    </row>
    <row r="240" spans="1:17" x14ac:dyDescent="0.3">
      <c r="C240" s="1663" t="s">
        <v>147</v>
      </c>
      <c r="D240" s="1663"/>
      <c r="E240" s="1663"/>
      <c r="F240" s="585"/>
      <c r="G240" s="286" t="s">
        <v>113</v>
      </c>
      <c r="H240" s="287" t="s">
        <v>148</v>
      </c>
      <c r="I240" s="286"/>
      <c r="J240" s="286"/>
      <c r="K240" s="286"/>
      <c r="L240" s="286"/>
      <c r="M240" s="286"/>
      <c r="N240" s="286"/>
      <c r="O240" s="286"/>
      <c r="P240" s="286"/>
      <c r="Q240" s="286" t="s">
        <v>149</v>
      </c>
    </row>
    <row r="241" spans="1:23" x14ac:dyDescent="0.3">
      <c r="C241" s="1657" t="s">
        <v>153</v>
      </c>
      <c r="D241" s="1658"/>
      <c r="E241" s="1659"/>
      <c r="F241" s="588"/>
      <c r="G241" s="290"/>
      <c r="H241" s="603"/>
      <c r="I241" s="290"/>
      <c r="J241" s="290"/>
      <c r="K241" s="290"/>
      <c r="L241" s="290"/>
      <c r="M241" s="290"/>
      <c r="N241" s="1"/>
      <c r="O241" s="290"/>
      <c r="P241" s="292"/>
      <c r="Q241" s="292"/>
    </row>
    <row r="242" spans="1:23" x14ac:dyDescent="0.3">
      <c r="C242" s="293"/>
      <c r="D242" s="1655" t="s">
        <v>150</v>
      </c>
      <c r="E242" s="1656"/>
      <c r="F242" s="589"/>
      <c r="G242" s="290">
        <f>J17</f>
        <v>550800</v>
      </c>
      <c r="H242" s="291"/>
      <c r="I242" s="290"/>
      <c r="J242" s="290"/>
      <c r="K242" s="290"/>
      <c r="L242" s="290"/>
      <c r="M242" s="290"/>
      <c r="N242" s="1"/>
      <c r="O242" s="290"/>
      <c r="P242" s="292"/>
      <c r="Q242" s="292"/>
    </row>
    <row r="243" spans="1:23" x14ac:dyDescent="0.3">
      <c r="C243" s="293"/>
      <c r="D243" s="1655" t="s">
        <v>151</v>
      </c>
      <c r="E243" s="1656"/>
      <c r="F243" s="589"/>
      <c r="G243" s="290">
        <f>K17</f>
        <v>1947853</v>
      </c>
      <c r="H243" s="291"/>
      <c r="I243" s="290"/>
      <c r="J243" s="290"/>
      <c r="K243" s="290"/>
      <c r="L243" s="290"/>
      <c r="M243" s="290"/>
      <c r="N243" s="1"/>
      <c r="O243" s="290"/>
      <c r="P243" s="292"/>
      <c r="Q243" s="292"/>
    </row>
    <row r="244" spans="1:23" x14ac:dyDescent="0.3">
      <c r="C244" s="293"/>
      <c r="D244" s="1655" t="s">
        <v>152</v>
      </c>
      <c r="E244" s="1656"/>
      <c r="F244" s="589"/>
      <c r="G244" s="290">
        <f>L17</f>
        <v>3050877</v>
      </c>
      <c r="H244" s="291"/>
      <c r="I244" s="290"/>
      <c r="J244" s="290"/>
      <c r="K244" s="290"/>
      <c r="L244" s="290"/>
      <c r="M244" s="290"/>
      <c r="N244" s="1"/>
      <c r="O244" s="290"/>
      <c r="P244" s="292"/>
      <c r="Q244" s="292"/>
      <c r="W244" s="211"/>
    </row>
    <row r="245" spans="1:23" x14ac:dyDescent="0.3">
      <c r="C245" s="1657" t="s">
        <v>14</v>
      </c>
      <c r="D245" s="1658"/>
      <c r="E245" s="1659"/>
      <c r="F245" s="588"/>
      <c r="G245" s="290"/>
      <c r="H245" s="291"/>
      <c r="I245" s="290"/>
      <c r="J245" s="290"/>
      <c r="K245" s="290"/>
      <c r="L245" s="290"/>
      <c r="M245" s="290"/>
      <c r="N245" s="1"/>
      <c r="O245" s="290"/>
      <c r="P245" s="292"/>
      <c r="Q245" s="292"/>
    </row>
    <row r="246" spans="1:23" x14ac:dyDescent="0.3">
      <c r="C246" s="293"/>
      <c r="D246" s="1655" t="s">
        <v>154</v>
      </c>
      <c r="E246" s="1656"/>
      <c r="F246" s="589"/>
      <c r="G246" s="290">
        <f>N17</f>
        <v>576170</v>
      </c>
      <c r="H246" s="291"/>
      <c r="I246" s="290"/>
      <c r="J246" s="290"/>
      <c r="K246" s="290"/>
      <c r="L246" s="290"/>
      <c r="M246" s="290"/>
      <c r="N246" s="1"/>
      <c r="O246" s="290"/>
      <c r="P246" s="292"/>
      <c r="Q246" s="292"/>
    </row>
    <row r="247" spans="1:23" x14ac:dyDescent="0.3">
      <c r="C247" s="1657" t="s">
        <v>18</v>
      </c>
      <c r="D247" s="1658"/>
      <c r="E247" s="1659"/>
      <c r="F247" s="588"/>
      <c r="G247" s="290"/>
      <c r="H247" s="291"/>
      <c r="I247" s="290"/>
      <c r="J247" s="290"/>
      <c r="K247" s="290"/>
      <c r="L247" s="290"/>
      <c r="M247" s="290"/>
      <c r="N247" s="211"/>
      <c r="O247" s="290"/>
      <c r="P247" s="292"/>
      <c r="Q247" s="292"/>
    </row>
    <row r="248" spans="1:23" ht="21" customHeight="1" x14ac:dyDescent="0.3">
      <c r="A248" s="1045"/>
      <c r="B248" s="1045"/>
      <c r="C248" s="1042"/>
      <c r="D248" s="1655" t="s">
        <v>1592</v>
      </c>
      <c r="E248" s="1656"/>
      <c r="F248" s="1043"/>
      <c r="G248" s="290">
        <f>O17</f>
        <v>204000</v>
      </c>
      <c r="H248" s="291"/>
      <c r="I248" s="290"/>
      <c r="J248" s="290"/>
      <c r="K248" s="290"/>
      <c r="L248" s="290"/>
      <c r="M248" s="290"/>
      <c r="N248" s="211"/>
      <c r="O248" s="290"/>
      <c r="P248" s="292"/>
      <c r="Q248" s="292"/>
    </row>
    <row r="249" spans="1:23" x14ac:dyDescent="0.3">
      <c r="C249" s="294" t="s">
        <v>155</v>
      </c>
      <c r="D249" s="587"/>
      <c r="E249" s="589"/>
      <c r="F249" s="289"/>
      <c r="G249" s="290"/>
      <c r="H249" s="291"/>
      <c r="I249" s="290"/>
      <c r="J249" s="290"/>
      <c r="K249" s="290"/>
      <c r="L249" s="290"/>
      <c r="M249" s="290"/>
      <c r="N249" s="1"/>
      <c r="O249" s="290"/>
      <c r="P249" s="292"/>
      <c r="Q249" s="292"/>
    </row>
    <row r="250" spans="1:23" ht="37.5" customHeight="1" x14ac:dyDescent="0.3">
      <c r="C250" s="294"/>
      <c r="D250" s="1664" t="s">
        <v>254</v>
      </c>
      <c r="E250" s="1665"/>
      <c r="F250" s="289"/>
      <c r="G250" s="290">
        <f>P17</f>
        <v>4260000</v>
      </c>
      <c r="H250" s="603"/>
      <c r="I250" s="290"/>
      <c r="J250" s="290"/>
      <c r="K250" s="290"/>
      <c r="L250" s="290"/>
      <c r="M250" s="290"/>
      <c r="N250" s="1"/>
      <c r="O250" s="290"/>
      <c r="P250" s="292"/>
      <c r="Q250" s="292"/>
    </row>
    <row r="251" spans="1:23" x14ac:dyDescent="0.3">
      <c r="C251" s="1649" t="s">
        <v>122</v>
      </c>
      <c r="D251" s="1650"/>
      <c r="E251" s="1651"/>
      <c r="F251" s="586"/>
      <c r="G251" s="305">
        <f>SUM(G241:G250)</f>
        <v>10589700</v>
      </c>
      <c r="H251" s="305">
        <v>6063500</v>
      </c>
      <c r="I251" s="305"/>
      <c r="J251" s="305"/>
      <c r="K251" s="305"/>
      <c r="L251" s="305"/>
      <c r="M251" s="305"/>
      <c r="N251" s="305"/>
      <c r="O251" s="305"/>
      <c r="P251" s="305"/>
      <c r="Q251" s="305">
        <f>SUM(G251-H251)</f>
        <v>4526200</v>
      </c>
    </row>
    <row r="252" spans="1:23" ht="6" customHeight="1" x14ac:dyDescent="0.3">
      <c r="C252" s="590"/>
      <c r="D252" s="83"/>
      <c r="H252" s="79"/>
      <c r="Q252" s="1"/>
    </row>
    <row r="253" spans="1:23" s="175" customFormat="1" x14ac:dyDescent="0.3">
      <c r="A253" s="236"/>
      <c r="B253" s="236"/>
      <c r="C253" s="236" t="s">
        <v>450</v>
      </c>
      <c r="D253" s="307"/>
      <c r="E253" s="6" t="s">
        <v>481</v>
      </c>
      <c r="F253" s="281"/>
      <c r="G253" s="240"/>
      <c r="H253" s="610"/>
      <c r="I253" s="284"/>
      <c r="J253" s="284"/>
      <c r="K253" s="284"/>
      <c r="L253" s="284"/>
      <c r="M253" s="284"/>
      <c r="N253" s="284"/>
      <c r="O253" s="284"/>
      <c r="P253" s="284"/>
      <c r="Q253" s="237"/>
    </row>
    <row r="254" spans="1:23" x14ac:dyDescent="0.3">
      <c r="A254" s="1"/>
      <c r="B254" s="1"/>
      <c r="C254" s="1"/>
      <c r="D254" s="1"/>
      <c r="E254" s="154" t="s">
        <v>1748</v>
      </c>
      <c r="F254" s="1"/>
      <c r="G254" s="1"/>
      <c r="H254" s="1"/>
    </row>
    <row r="255" spans="1:23" x14ac:dyDescent="0.3">
      <c r="A255" s="1"/>
      <c r="B255" s="1"/>
      <c r="C255" s="1"/>
      <c r="D255" s="1"/>
      <c r="E255" s="154" t="s">
        <v>1749</v>
      </c>
      <c r="F255" s="1"/>
      <c r="G255" s="1"/>
      <c r="H255" s="1"/>
    </row>
    <row r="256" spans="1:23" x14ac:dyDescent="0.3">
      <c r="A256" s="1"/>
      <c r="B256" s="1"/>
      <c r="C256" s="1"/>
      <c r="D256" s="1"/>
      <c r="E256" s="154"/>
      <c r="F256" s="1"/>
      <c r="G256" s="1"/>
      <c r="H256" s="1"/>
    </row>
    <row r="257" spans="1:17" x14ac:dyDescent="0.3">
      <c r="A257" s="1"/>
      <c r="B257" s="1"/>
      <c r="C257" s="1"/>
      <c r="D257" s="1"/>
      <c r="E257" s="154"/>
      <c r="F257" s="1"/>
      <c r="G257" s="1"/>
      <c r="H257" s="1"/>
    </row>
    <row r="261" spans="1:17" x14ac:dyDescent="0.3">
      <c r="A261" s="1"/>
      <c r="B261" s="1"/>
      <c r="C261" s="1"/>
      <c r="D261" s="1"/>
      <c r="E261" s="154"/>
      <c r="F261" s="1"/>
      <c r="G261" s="1"/>
      <c r="H261" s="1"/>
      <c r="I261" s="93"/>
      <c r="J261" s="93"/>
      <c r="K261" s="93"/>
      <c r="L261" s="93"/>
      <c r="M261" s="93"/>
      <c r="N261" s="93"/>
      <c r="O261" s="93"/>
      <c r="P261" s="93"/>
      <c r="Q261" s="93"/>
    </row>
    <row r="268" spans="1:17" x14ac:dyDescent="0.3">
      <c r="A268" s="1"/>
      <c r="B268" s="1"/>
      <c r="C268" s="1"/>
      <c r="D268" s="1"/>
      <c r="E268" s="15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3">
      <c r="A269" s="1"/>
      <c r="B269" s="1"/>
      <c r="C269" s="1"/>
      <c r="D269" s="1"/>
      <c r="E269" s="15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3">
      <c r="A270" s="1"/>
      <c r="B270" s="1"/>
      <c r="C270" s="1"/>
      <c r="D270" s="1"/>
      <c r="E270" s="15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3">
      <c r="A271" s="1"/>
      <c r="B271" s="1"/>
      <c r="C271" s="1"/>
      <c r="D271" s="1"/>
      <c r="E271" s="15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3">
      <c r="A272" s="1"/>
      <c r="B272" s="1"/>
      <c r="C272" s="1"/>
      <c r="D272" s="1"/>
      <c r="E272" s="15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3">
      <c r="A273" s="1"/>
      <c r="B273" s="1"/>
      <c r="C273" s="1"/>
      <c r="D273" s="1"/>
      <c r="E273" s="15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3">
      <c r="A274" s="1"/>
      <c r="B274" s="1"/>
      <c r="C274" s="1"/>
      <c r="D274" s="1"/>
      <c r="E274" s="15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3">
      <c r="A275" s="1"/>
      <c r="B275" s="1"/>
      <c r="C275" s="1"/>
      <c r="D275" s="1"/>
      <c r="E275" s="15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3">
      <c r="A276" s="1"/>
      <c r="B276" s="1"/>
      <c r="C276" s="1"/>
      <c r="D276" s="1"/>
      <c r="E276" s="15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3">
      <c r="A277" s="1"/>
      <c r="B277" s="1"/>
      <c r="C277" s="1"/>
      <c r="D277" s="1"/>
      <c r="E277" s="15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</sheetData>
  <mergeCells count="13">
    <mergeCell ref="C251:E251"/>
    <mergeCell ref="G2:Q2"/>
    <mergeCell ref="D242:E242"/>
    <mergeCell ref="D243:E243"/>
    <mergeCell ref="D244:E244"/>
    <mergeCell ref="C245:E245"/>
    <mergeCell ref="D246:E246"/>
    <mergeCell ref="C247:E247"/>
    <mergeCell ref="C16:E16"/>
    <mergeCell ref="C240:E240"/>
    <mergeCell ref="C241:E241"/>
    <mergeCell ref="D250:E250"/>
    <mergeCell ref="D248:E248"/>
  </mergeCells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20:H21"/>
  <sheetViews>
    <sheetView workbookViewId="0">
      <selection activeCell="K32" sqref="K32"/>
    </sheetView>
  </sheetViews>
  <sheetFormatPr defaultRowHeight="14.25" x14ac:dyDescent="0.2"/>
  <sheetData>
    <row r="20" spans="3:8" ht="36" x14ac:dyDescent="0.55000000000000004">
      <c r="C20" s="1641" t="s">
        <v>120</v>
      </c>
      <c r="D20" s="1641"/>
      <c r="E20" s="1641"/>
      <c r="F20" s="1641"/>
      <c r="G20" s="1641"/>
    </row>
    <row r="21" spans="3:8" ht="36" x14ac:dyDescent="0.55000000000000004">
      <c r="C21" s="1641" t="s">
        <v>156</v>
      </c>
      <c r="D21" s="1641"/>
      <c r="E21" s="1641"/>
      <c r="F21" s="1641"/>
      <c r="G21" s="1641"/>
      <c r="H21" s="115"/>
    </row>
  </sheetData>
  <mergeCells count="2">
    <mergeCell ref="C21:G21"/>
    <mergeCell ref="C20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O35"/>
  <sheetViews>
    <sheetView topLeftCell="A19" zoomScale="110" zoomScaleNormal="110" workbookViewId="0">
      <selection activeCell="G33" sqref="G33"/>
    </sheetView>
  </sheetViews>
  <sheetFormatPr defaultRowHeight="15.75" x14ac:dyDescent="0.2"/>
  <cols>
    <col min="1" max="1" width="1.625" style="26" customWidth="1"/>
    <col min="2" max="2" width="8.125" style="26" customWidth="1"/>
    <col min="3" max="3" width="3" style="26" customWidth="1"/>
    <col min="4" max="4" width="24.875" style="26" customWidth="1"/>
    <col min="5" max="5" width="7.625" style="687" customWidth="1"/>
    <col min="6" max="6" width="10.375" style="26" customWidth="1"/>
    <col min="7" max="7" width="10.25" style="687" customWidth="1"/>
    <col min="8" max="8" width="7.75" style="686" customWidth="1"/>
    <col min="9" max="9" width="8.625" style="686" customWidth="1"/>
    <col min="10" max="11" width="7.875" style="686" customWidth="1"/>
    <col min="12" max="12" width="7.125" style="686" hidden="1" customWidth="1"/>
    <col min="13" max="13" width="7.75" style="686" customWidth="1"/>
    <col min="14" max="14" width="8.375" style="686" customWidth="1"/>
    <col min="15" max="15" width="9.75" style="686" customWidth="1"/>
    <col min="16" max="16384" width="9" style="26"/>
  </cols>
  <sheetData>
    <row r="1" spans="2:15" s="186" customFormat="1" ht="21" x14ac:dyDescent="0.2">
      <c r="B1" s="1668" t="s">
        <v>1488</v>
      </c>
      <c r="C1" s="1668"/>
      <c r="D1" s="1668"/>
      <c r="E1" s="1668"/>
      <c r="F1" s="1668"/>
      <c r="G1" s="1668"/>
      <c r="H1" s="1668"/>
      <c r="I1" s="1668"/>
      <c r="J1" s="1668"/>
      <c r="K1" s="1668"/>
      <c r="L1" s="1668"/>
      <c r="M1" s="1668"/>
      <c r="N1" s="1668"/>
      <c r="O1" s="1668"/>
    </row>
    <row r="2" spans="2:15" ht="7.5" customHeight="1" x14ac:dyDescent="0.2">
      <c r="B2" s="679"/>
      <c r="C2" s="679"/>
      <c r="D2" s="679"/>
      <c r="E2" s="679"/>
      <c r="F2" s="679"/>
      <c r="G2" s="679"/>
      <c r="H2" s="680"/>
      <c r="I2" s="680"/>
      <c r="J2" s="680"/>
      <c r="K2" s="680"/>
      <c r="L2" s="680"/>
      <c r="M2" s="680"/>
      <c r="N2" s="680"/>
      <c r="O2" s="680"/>
    </row>
    <row r="3" spans="2:15" s="187" customFormat="1" ht="31.5" customHeight="1" x14ac:dyDescent="0.2">
      <c r="B3" s="9" t="s">
        <v>38</v>
      </c>
      <c r="C3" s="1670" t="s">
        <v>40</v>
      </c>
      <c r="D3" s="1671"/>
      <c r="E3" s="9" t="s">
        <v>36</v>
      </c>
      <c r="F3" s="9" t="s">
        <v>39</v>
      </c>
      <c r="G3" s="53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18</v>
      </c>
      <c r="N3" s="11" t="s">
        <v>92</v>
      </c>
      <c r="O3" s="11" t="s">
        <v>113</v>
      </c>
    </row>
    <row r="4" spans="2:15" x14ac:dyDescent="0.2">
      <c r="B4" s="1669" t="s">
        <v>439</v>
      </c>
      <c r="C4" s="1669"/>
      <c r="D4" s="1669"/>
      <c r="E4" s="108"/>
      <c r="F4" s="66"/>
      <c r="G4" s="108"/>
      <c r="H4" s="681">
        <f>SUM(H5+H10+H12+H16+H18+H24)</f>
        <v>0</v>
      </c>
      <c r="I4" s="681">
        <f t="shared" ref="I4:O4" si="0">SUM(I5+I10+I12+I16+I18+I24)</f>
        <v>25000</v>
      </c>
      <c r="J4" s="681">
        <f t="shared" si="0"/>
        <v>105000</v>
      </c>
      <c r="K4" s="681">
        <f t="shared" si="0"/>
        <v>3778200</v>
      </c>
      <c r="L4" s="681">
        <f t="shared" si="0"/>
        <v>0</v>
      </c>
      <c r="M4" s="681">
        <f t="shared" si="0"/>
        <v>2704300</v>
      </c>
      <c r="N4" s="681">
        <f t="shared" si="0"/>
        <v>0</v>
      </c>
      <c r="O4" s="681">
        <f t="shared" si="0"/>
        <v>6612500</v>
      </c>
    </row>
    <row r="5" spans="2:15" x14ac:dyDescent="0.2">
      <c r="B5" s="198" t="s">
        <v>482</v>
      </c>
      <c r="C5" s="1672" t="s">
        <v>15</v>
      </c>
      <c r="D5" s="1672"/>
      <c r="E5" s="24"/>
      <c r="F5" s="682"/>
      <c r="G5" s="24"/>
      <c r="H5" s="683">
        <f>SUM(H6:H9)</f>
        <v>0</v>
      </c>
      <c r="I5" s="683">
        <f t="shared" ref="I5:N5" si="1">SUM(I6:I9)</f>
        <v>4800</v>
      </c>
      <c r="J5" s="683">
        <f t="shared" si="1"/>
        <v>95000</v>
      </c>
      <c r="K5" s="683">
        <f t="shared" si="1"/>
        <v>3341500</v>
      </c>
      <c r="L5" s="683">
        <f t="shared" si="1"/>
        <v>0</v>
      </c>
      <c r="M5" s="683">
        <f t="shared" si="1"/>
        <v>0</v>
      </c>
      <c r="N5" s="683">
        <f t="shared" si="1"/>
        <v>0</v>
      </c>
      <c r="O5" s="683">
        <f>SUM(O6:O9)</f>
        <v>3441300</v>
      </c>
    </row>
    <row r="6" spans="2:15" ht="31.5" x14ac:dyDescent="0.2">
      <c r="B6" s="208"/>
      <c r="C6" s="684" t="s">
        <v>37</v>
      </c>
      <c r="D6" s="39" t="s">
        <v>123</v>
      </c>
      <c r="E6" s="14">
        <v>1</v>
      </c>
      <c r="F6" s="14" t="s">
        <v>120</v>
      </c>
      <c r="G6" s="15" t="s">
        <v>483</v>
      </c>
      <c r="H6" s="685"/>
      <c r="I6" s="685"/>
      <c r="J6" s="685"/>
      <c r="K6" s="685">
        <v>3299500</v>
      </c>
      <c r="L6" s="685"/>
      <c r="M6" s="685"/>
      <c r="N6" s="685"/>
      <c r="O6" s="685">
        <f>SUM(H6:N6)</f>
        <v>3299500</v>
      </c>
    </row>
    <row r="7" spans="2:15" ht="31.5" x14ac:dyDescent="0.2">
      <c r="B7" s="208"/>
      <c r="C7" s="684" t="s">
        <v>50</v>
      </c>
      <c r="D7" s="22" t="s">
        <v>126</v>
      </c>
      <c r="E7" s="14">
        <v>1</v>
      </c>
      <c r="F7" s="14" t="s">
        <v>120</v>
      </c>
      <c r="G7" s="16" t="s">
        <v>484</v>
      </c>
      <c r="H7" s="685"/>
      <c r="I7" s="685"/>
      <c r="J7" s="685"/>
      <c r="K7" s="685">
        <v>20000</v>
      </c>
      <c r="L7" s="685"/>
      <c r="M7" s="685"/>
      <c r="N7" s="685"/>
      <c r="O7" s="685">
        <f t="shared" ref="O7:O9" si="2">SUM(H7:N7)</f>
        <v>20000</v>
      </c>
    </row>
    <row r="8" spans="2:15" ht="31.5" x14ac:dyDescent="0.2">
      <c r="B8" s="208"/>
      <c r="C8" s="684" t="s">
        <v>51</v>
      </c>
      <c r="D8" s="22" t="s">
        <v>132</v>
      </c>
      <c r="E8" s="14">
        <v>6</v>
      </c>
      <c r="F8" s="14" t="s">
        <v>120</v>
      </c>
      <c r="G8" s="16" t="s">
        <v>492</v>
      </c>
      <c r="H8" s="685"/>
      <c r="I8" s="685">
        <v>4800</v>
      </c>
      <c r="J8" s="685">
        <v>5000</v>
      </c>
      <c r="K8" s="685">
        <v>10000</v>
      </c>
      <c r="L8" s="685"/>
      <c r="M8" s="685"/>
      <c r="N8" s="685"/>
      <c r="O8" s="685">
        <f t="shared" si="2"/>
        <v>19800</v>
      </c>
    </row>
    <row r="9" spans="2:15" x14ac:dyDescent="0.2">
      <c r="B9" s="208"/>
      <c r="C9" s="684" t="s">
        <v>52</v>
      </c>
      <c r="D9" s="22" t="s">
        <v>133</v>
      </c>
      <c r="E9" s="14">
        <v>6</v>
      </c>
      <c r="F9" s="14" t="s">
        <v>120</v>
      </c>
      <c r="G9" s="16" t="s">
        <v>493</v>
      </c>
      <c r="H9" s="685"/>
      <c r="I9" s="685"/>
      <c r="J9" s="685">
        <v>90000</v>
      </c>
      <c r="K9" s="685">
        <v>12000</v>
      </c>
      <c r="L9" s="685"/>
      <c r="M9" s="685"/>
      <c r="N9" s="685"/>
      <c r="O9" s="685">
        <f t="shared" si="2"/>
        <v>102000</v>
      </c>
    </row>
    <row r="10" spans="2:15" x14ac:dyDescent="0.2">
      <c r="B10" s="208"/>
      <c r="C10" s="1666" t="s">
        <v>2</v>
      </c>
      <c r="D10" s="1667"/>
      <c r="E10" s="24"/>
      <c r="F10" s="213"/>
      <c r="G10" s="630"/>
      <c r="H10" s="683">
        <f>SUM(H11)</f>
        <v>0</v>
      </c>
      <c r="I10" s="683">
        <f t="shared" ref="I10:N10" si="3">SUM(I11)</f>
        <v>7200</v>
      </c>
      <c r="J10" s="683">
        <f t="shared" si="3"/>
        <v>0</v>
      </c>
      <c r="K10" s="683">
        <f t="shared" si="3"/>
        <v>12800</v>
      </c>
      <c r="L10" s="683">
        <f t="shared" si="3"/>
        <v>0</v>
      </c>
      <c r="M10" s="683">
        <f t="shared" si="3"/>
        <v>0</v>
      </c>
      <c r="N10" s="683">
        <f t="shared" si="3"/>
        <v>0</v>
      </c>
      <c r="O10" s="683">
        <f>SUM(O11)</f>
        <v>20000</v>
      </c>
    </row>
    <row r="11" spans="2:15" ht="31.5" x14ac:dyDescent="0.2">
      <c r="B11" s="208"/>
      <c r="C11" s="684" t="s">
        <v>53</v>
      </c>
      <c r="D11" s="22" t="s">
        <v>440</v>
      </c>
      <c r="E11" s="14">
        <v>2</v>
      </c>
      <c r="F11" s="14" t="s">
        <v>120</v>
      </c>
      <c r="G11" s="16" t="s">
        <v>488</v>
      </c>
      <c r="H11" s="685"/>
      <c r="I11" s="685">
        <v>7200</v>
      </c>
      <c r="J11" s="685"/>
      <c r="K11" s="685">
        <v>12800</v>
      </c>
      <c r="L11" s="685"/>
      <c r="M11" s="685"/>
      <c r="N11" s="685"/>
      <c r="O11" s="685">
        <f>SUM(I11:N11)</f>
        <v>20000</v>
      </c>
    </row>
    <row r="12" spans="2:15" x14ac:dyDescent="0.2">
      <c r="B12" s="208"/>
      <c r="C12" s="1666" t="s">
        <v>87</v>
      </c>
      <c r="D12" s="1667"/>
      <c r="E12" s="24"/>
      <c r="F12" s="213"/>
      <c r="G12" s="25"/>
      <c r="H12" s="683">
        <f t="shared" ref="H12:O12" si="4">SUM(H13:H15)</f>
        <v>0</v>
      </c>
      <c r="I12" s="683">
        <f t="shared" si="4"/>
        <v>13000</v>
      </c>
      <c r="J12" s="683">
        <f t="shared" si="4"/>
        <v>10000</v>
      </c>
      <c r="K12" s="683">
        <f t="shared" si="4"/>
        <v>85000</v>
      </c>
      <c r="L12" s="683">
        <f t="shared" si="4"/>
        <v>0</v>
      </c>
      <c r="M12" s="683">
        <f t="shared" si="4"/>
        <v>0</v>
      </c>
      <c r="N12" s="683">
        <f t="shared" si="4"/>
        <v>0</v>
      </c>
      <c r="O12" s="683">
        <f t="shared" si="4"/>
        <v>108000</v>
      </c>
    </row>
    <row r="13" spans="2:15" x14ac:dyDescent="0.2">
      <c r="B13" s="208"/>
      <c r="C13" s="684" t="s">
        <v>54</v>
      </c>
      <c r="D13" s="22" t="s">
        <v>129</v>
      </c>
      <c r="E13" s="14">
        <v>3</v>
      </c>
      <c r="F13" s="14" t="s">
        <v>120</v>
      </c>
      <c r="G13" s="16" t="s">
        <v>489</v>
      </c>
      <c r="H13" s="685"/>
      <c r="I13" s="685">
        <v>13000</v>
      </c>
      <c r="J13" s="685"/>
      <c r="K13" s="685">
        <v>5000</v>
      </c>
      <c r="L13" s="685"/>
      <c r="M13" s="685"/>
      <c r="N13" s="685"/>
      <c r="O13" s="685">
        <f>SUM(H13:N13)</f>
        <v>18000</v>
      </c>
    </row>
    <row r="14" spans="2:15" x14ac:dyDescent="0.2">
      <c r="B14" s="208"/>
      <c r="C14" s="684" t="s">
        <v>55</v>
      </c>
      <c r="D14" s="22" t="s">
        <v>753</v>
      </c>
      <c r="E14" s="14">
        <v>3</v>
      </c>
      <c r="F14" s="14" t="s">
        <v>120</v>
      </c>
      <c r="G14" s="16" t="s">
        <v>754</v>
      </c>
      <c r="H14" s="685"/>
      <c r="I14" s="685"/>
      <c r="J14" s="685">
        <v>10000</v>
      </c>
      <c r="K14" s="685">
        <v>40000</v>
      </c>
      <c r="L14" s="685"/>
      <c r="M14" s="685"/>
      <c r="N14" s="685"/>
      <c r="O14" s="685">
        <f>SUM(H14:N14)</f>
        <v>50000</v>
      </c>
    </row>
    <row r="15" spans="2:15" ht="31.5" x14ac:dyDescent="0.2">
      <c r="B15" s="208"/>
      <c r="C15" s="684" t="s">
        <v>56</v>
      </c>
      <c r="D15" s="22" t="s">
        <v>130</v>
      </c>
      <c r="E15" s="14">
        <v>3</v>
      </c>
      <c r="F15" s="14" t="s">
        <v>120</v>
      </c>
      <c r="G15" s="16" t="s">
        <v>490</v>
      </c>
      <c r="H15" s="685"/>
      <c r="I15" s="685"/>
      <c r="J15" s="685"/>
      <c r="K15" s="685">
        <v>40000</v>
      </c>
      <c r="L15" s="685"/>
      <c r="M15" s="685"/>
      <c r="N15" s="685"/>
      <c r="O15" s="685">
        <f>SUM(H15:N15)</f>
        <v>40000</v>
      </c>
    </row>
    <row r="16" spans="2:15" x14ac:dyDescent="0.2">
      <c r="B16" s="208"/>
      <c r="C16" s="1666" t="s">
        <v>3</v>
      </c>
      <c r="D16" s="1667"/>
      <c r="E16" s="24"/>
      <c r="F16" s="213"/>
      <c r="G16" s="25"/>
      <c r="H16" s="683">
        <f>SUM(H17)</f>
        <v>0</v>
      </c>
      <c r="I16" s="683">
        <f t="shared" ref="I16:N16" si="5">SUM(I17)</f>
        <v>0</v>
      </c>
      <c r="J16" s="683">
        <f t="shared" si="5"/>
        <v>0</v>
      </c>
      <c r="K16" s="683">
        <f t="shared" si="5"/>
        <v>90000</v>
      </c>
      <c r="L16" s="683">
        <f t="shared" si="5"/>
        <v>0</v>
      </c>
      <c r="M16" s="683">
        <f t="shared" si="5"/>
        <v>0</v>
      </c>
      <c r="N16" s="683">
        <f t="shared" si="5"/>
        <v>0</v>
      </c>
      <c r="O16" s="683">
        <f>SUM(O17)</f>
        <v>90000</v>
      </c>
    </row>
    <row r="17" spans="2:15" ht="31.5" x14ac:dyDescent="0.2">
      <c r="B17" s="208"/>
      <c r="C17" s="684" t="s">
        <v>58</v>
      </c>
      <c r="D17" s="22" t="s">
        <v>131</v>
      </c>
      <c r="E17" s="14">
        <v>5</v>
      </c>
      <c r="F17" s="14" t="s">
        <v>120</v>
      </c>
      <c r="G17" s="16" t="s">
        <v>491</v>
      </c>
      <c r="H17" s="685"/>
      <c r="I17" s="685"/>
      <c r="J17" s="685"/>
      <c r="K17" s="685">
        <v>90000</v>
      </c>
      <c r="L17" s="685"/>
      <c r="M17" s="685"/>
      <c r="N17" s="685"/>
      <c r="O17" s="685">
        <f>SUM(H17:N17)</f>
        <v>90000</v>
      </c>
    </row>
    <row r="18" spans="2:15" x14ac:dyDescent="0.2">
      <c r="B18" s="208"/>
      <c r="C18" s="1666" t="s">
        <v>4</v>
      </c>
      <c r="D18" s="1667"/>
      <c r="E18" s="24"/>
      <c r="F18" s="213"/>
      <c r="G18" s="25"/>
      <c r="H18" s="683">
        <f>SUM(H19:H23)</f>
        <v>0</v>
      </c>
      <c r="I18" s="683">
        <f t="shared" ref="I18:N18" si="6">SUM(I19:I23)</f>
        <v>0</v>
      </c>
      <c r="J18" s="683">
        <f t="shared" si="6"/>
        <v>0</v>
      </c>
      <c r="K18" s="683">
        <f>SUM(K19:K23)</f>
        <v>248900</v>
      </c>
      <c r="L18" s="683">
        <f t="shared" si="6"/>
        <v>0</v>
      </c>
      <c r="M18" s="683">
        <f t="shared" si="6"/>
        <v>0</v>
      </c>
      <c r="N18" s="683">
        <f t="shared" si="6"/>
        <v>0</v>
      </c>
      <c r="O18" s="683">
        <f>SUM(O19:O23)</f>
        <v>248900</v>
      </c>
    </row>
    <row r="19" spans="2:15" ht="31.5" x14ac:dyDescent="0.2">
      <c r="B19" s="208"/>
      <c r="C19" s="684" t="s">
        <v>59</v>
      </c>
      <c r="D19" s="22" t="s">
        <v>124</v>
      </c>
      <c r="E19" s="14">
        <v>4</v>
      </c>
      <c r="F19" s="14" t="s">
        <v>120</v>
      </c>
      <c r="G19" s="15" t="s">
        <v>486</v>
      </c>
      <c r="H19" s="685"/>
      <c r="I19" s="685"/>
      <c r="J19" s="685"/>
      <c r="K19" s="685">
        <v>39900</v>
      </c>
      <c r="L19" s="685"/>
      <c r="M19" s="685"/>
      <c r="N19" s="685"/>
      <c r="O19" s="685">
        <f>SUM(H19:N19)</f>
        <v>39900</v>
      </c>
    </row>
    <row r="20" spans="2:15" ht="31.5" x14ac:dyDescent="0.2">
      <c r="B20" s="208"/>
      <c r="C20" s="684" t="s">
        <v>60</v>
      </c>
      <c r="D20" s="22" t="s">
        <v>125</v>
      </c>
      <c r="E20" s="14">
        <v>4</v>
      </c>
      <c r="F20" s="14" t="s">
        <v>120</v>
      </c>
      <c r="G20" s="15" t="s">
        <v>486</v>
      </c>
      <c r="H20" s="685"/>
      <c r="I20" s="685"/>
      <c r="J20" s="685"/>
      <c r="K20" s="685">
        <v>139000</v>
      </c>
      <c r="L20" s="685"/>
      <c r="M20" s="685"/>
      <c r="N20" s="685"/>
      <c r="O20" s="685">
        <f t="shared" ref="O20:O22" si="7">SUM(H20:N20)</f>
        <v>139000</v>
      </c>
    </row>
    <row r="21" spans="2:15" ht="31.5" x14ac:dyDescent="0.2">
      <c r="B21" s="209"/>
      <c r="C21" s="684" t="s">
        <v>61</v>
      </c>
      <c r="D21" s="22" t="s">
        <v>127</v>
      </c>
      <c r="E21" s="14">
        <v>9</v>
      </c>
      <c r="F21" s="14" t="s">
        <v>120</v>
      </c>
      <c r="G21" s="16" t="s">
        <v>485</v>
      </c>
      <c r="H21" s="685"/>
      <c r="I21" s="685"/>
      <c r="J21" s="685"/>
      <c r="K21" s="685">
        <v>20000</v>
      </c>
      <c r="L21" s="685"/>
      <c r="M21" s="685"/>
      <c r="N21" s="685"/>
      <c r="O21" s="685">
        <f t="shared" si="7"/>
        <v>20000</v>
      </c>
    </row>
    <row r="22" spans="2:15" ht="31.5" x14ac:dyDescent="0.2">
      <c r="B22" s="208"/>
      <c r="C22" s="688" t="s">
        <v>62</v>
      </c>
      <c r="D22" s="39" t="s">
        <v>128</v>
      </c>
      <c r="E22" s="29">
        <v>9</v>
      </c>
      <c r="F22" s="29" t="s">
        <v>120</v>
      </c>
      <c r="G22" s="689" t="s">
        <v>487</v>
      </c>
      <c r="H22" s="690"/>
      <c r="I22" s="690"/>
      <c r="J22" s="690"/>
      <c r="K22" s="690">
        <v>40000</v>
      </c>
      <c r="L22" s="690"/>
      <c r="M22" s="690"/>
      <c r="N22" s="690"/>
      <c r="O22" s="690">
        <f t="shared" si="7"/>
        <v>40000</v>
      </c>
    </row>
    <row r="23" spans="2:15" ht="31.5" x14ac:dyDescent="0.2">
      <c r="B23" s="208"/>
      <c r="C23" s="684" t="s">
        <v>63</v>
      </c>
      <c r="D23" s="22" t="s">
        <v>17</v>
      </c>
      <c r="E23" s="14">
        <v>9</v>
      </c>
      <c r="F23" s="14" t="s">
        <v>120</v>
      </c>
      <c r="G23" s="16" t="s">
        <v>494</v>
      </c>
      <c r="H23" s="685"/>
      <c r="I23" s="685"/>
      <c r="J23" s="685"/>
      <c r="K23" s="685">
        <v>10000</v>
      </c>
      <c r="L23" s="685"/>
      <c r="M23" s="685"/>
      <c r="N23" s="685"/>
      <c r="O23" s="685">
        <f>SUM(H23:N23)</f>
        <v>10000</v>
      </c>
    </row>
    <row r="24" spans="2:15" x14ac:dyDescent="0.2">
      <c r="B24" s="208"/>
      <c r="C24" s="1666" t="s">
        <v>121</v>
      </c>
      <c r="D24" s="1667"/>
      <c r="E24" s="24"/>
      <c r="F24" s="213"/>
      <c r="G24" s="25"/>
      <c r="H24" s="683">
        <f>SUM(H25:H29)</f>
        <v>0</v>
      </c>
      <c r="I24" s="683">
        <f t="shared" ref="I24:O24" si="8">SUM(I25:I29)</f>
        <v>0</v>
      </c>
      <c r="J24" s="683">
        <f t="shared" si="8"/>
        <v>0</v>
      </c>
      <c r="K24" s="683">
        <f t="shared" si="8"/>
        <v>0</v>
      </c>
      <c r="L24" s="683">
        <f t="shared" si="8"/>
        <v>0</v>
      </c>
      <c r="M24" s="683">
        <f t="shared" si="8"/>
        <v>2704300</v>
      </c>
      <c r="N24" s="683">
        <f t="shared" si="8"/>
        <v>0</v>
      </c>
      <c r="O24" s="683">
        <f t="shared" si="8"/>
        <v>2704300</v>
      </c>
    </row>
    <row r="25" spans="2:15" ht="31.5" x14ac:dyDescent="0.2">
      <c r="B25" s="208"/>
      <c r="C25" s="684" t="s">
        <v>64</v>
      </c>
      <c r="D25" s="1632" t="s">
        <v>2015</v>
      </c>
      <c r="E25" s="14">
        <v>1</v>
      </c>
      <c r="F25" s="19" t="s">
        <v>120</v>
      </c>
      <c r="G25" s="16" t="s">
        <v>755</v>
      </c>
      <c r="H25" s="685"/>
      <c r="I25" s="685"/>
      <c r="J25" s="685"/>
      <c r="K25" s="685"/>
      <c r="L25" s="685"/>
      <c r="M25" s="685">
        <v>1420100</v>
      </c>
      <c r="N25" s="685"/>
      <c r="O25" s="685">
        <f>SUM(H25:N25)</f>
        <v>1420100</v>
      </c>
    </row>
    <row r="26" spans="2:15" ht="31.5" x14ac:dyDescent="0.2">
      <c r="B26" s="208"/>
      <c r="C26" s="684" t="s">
        <v>65</v>
      </c>
      <c r="D26" s="1632" t="s">
        <v>2016</v>
      </c>
      <c r="E26" s="19">
        <v>1</v>
      </c>
      <c r="F26" s="19" t="s">
        <v>120</v>
      </c>
      <c r="G26" s="16" t="s">
        <v>755</v>
      </c>
      <c r="H26" s="685"/>
      <c r="I26" s="685"/>
      <c r="J26" s="685"/>
      <c r="K26" s="685"/>
      <c r="L26" s="685"/>
      <c r="M26" s="685">
        <v>412200</v>
      </c>
      <c r="N26" s="685"/>
      <c r="O26" s="685">
        <f t="shared" ref="O26:O29" si="9">SUM(H26:N26)</f>
        <v>412200</v>
      </c>
    </row>
    <row r="27" spans="2:15" ht="31.5" x14ac:dyDescent="0.2">
      <c r="B27" s="208"/>
      <c r="C27" s="684" t="s">
        <v>66</v>
      </c>
      <c r="D27" s="1632" t="s">
        <v>2017</v>
      </c>
      <c r="E27" s="14">
        <v>1</v>
      </c>
      <c r="F27" s="19" t="s">
        <v>120</v>
      </c>
      <c r="G27" s="16" t="s">
        <v>755</v>
      </c>
      <c r="H27" s="685"/>
      <c r="I27" s="685"/>
      <c r="J27" s="685"/>
      <c r="K27" s="685"/>
      <c r="L27" s="685"/>
      <c r="M27" s="685">
        <v>246700</v>
      </c>
      <c r="N27" s="685"/>
      <c r="O27" s="685">
        <f t="shared" si="9"/>
        <v>246700</v>
      </c>
    </row>
    <row r="28" spans="2:15" ht="31.5" x14ac:dyDescent="0.2">
      <c r="B28" s="208"/>
      <c r="C28" s="684" t="s">
        <v>167</v>
      </c>
      <c r="D28" s="1632" t="s">
        <v>2019</v>
      </c>
      <c r="E28" s="19">
        <v>1</v>
      </c>
      <c r="F28" s="19" t="s">
        <v>120</v>
      </c>
      <c r="G28" s="16" t="s">
        <v>755</v>
      </c>
      <c r="H28" s="685"/>
      <c r="I28" s="685"/>
      <c r="J28" s="685"/>
      <c r="K28" s="685"/>
      <c r="L28" s="685"/>
      <c r="M28" s="685">
        <v>266500</v>
      </c>
      <c r="N28" s="685"/>
      <c r="O28" s="685">
        <f t="shared" si="9"/>
        <v>266500</v>
      </c>
    </row>
    <row r="29" spans="2:15" ht="31.5" x14ac:dyDescent="0.2">
      <c r="B29" s="209"/>
      <c r="C29" s="684" t="s">
        <v>187</v>
      </c>
      <c r="D29" s="1632" t="s">
        <v>2018</v>
      </c>
      <c r="E29" s="14">
        <v>1</v>
      </c>
      <c r="F29" s="19" t="s">
        <v>120</v>
      </c>
      <c r="G29" s="16" t="s">
        <v>755</v>
      </c>
      <c r="H29" s="685"/>
      <c r="I29" s="685"/>
      <c r="J29" s="685"/>
      <c r="K29" s="685"/>
      <c r="L29" s="685"/>
      <c r="M29" s="685">
        <v>358800</v>
      </c>
      <c r="N29" s="685"/>
      <c r="O29" s="685">
        <f t="shared" si="9"/>
        <v>358800</v>
      </c>
    </row>
    <row r="35" spans="8:8" x14ac:dyDescent="0.2">
      <c r="H35" s="1633"/>
    </row>
  </sheetData>
  <mergeCells count="9">
    <mergeCell ref="C12:D12"/>
    <mergeCell ref="C16:D16"/>
    <mergeCell ref="C18:D18"/>
    <mergeCell ref="C24:D24"/>
    <mergeCell ref="B1:O1"/>
    <mergeCell ref="B4:D4"/>
    <mergeCell ref="C3:D3"/>
    <mergeCell ref="C5:D5"/>
    <mergeCell ref="C10:D10"/>
  </mergeCells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5"/>
  <sheetViews>
    <sheetView topLeftCell="C34" zoomScaleNormal="100" workbookViewId="0">
      <selection activeCell="S44" sqref="S44"/>
    </sheetView>
  </sheetViews>
  <sheetFormatPr defaultRowHeight="18" x14ac:dyDescent="0.25"/>
  <cols>
    <col min="1" max="1" width="0.75" style="562" hidden="1" customWidth="1"/>
    <col min="2" max="2" width="8.5" style="562" hidden="1" customWidth="1"/>
    <col min="3" max="3" width="4.125" style="563" customWidth="1"/>
    <col min="4" max="4" width="34.25" style="564" customWidth="1"/>
    <col min="5" max="5" width="10" style="565" customWidth="1"/>
    <col min="6" max="6" width="11" style="565" hidden="1" customWidth="1"/>
    <col min="7" max="7" width="12.625" style="565" customWidth="1"/>
    <col min="8" max="8" width="7.75" style="563" hidden="1" customWidth="1"/>
    <col min="9" max="9" width="9.625" style="563" hidden="1" customWidth="1"/>
    <col min="10" max="10" width="9" style="563" hidden="1" customWidth="1"/>
    <col min="11" max="11" width="10.25" style="563" hidden="1" customWidth="1"/>
    <col min="12" max="12" width="7.125" style="563" hidden="1" customWidth="1"/>
    <col min="13" max="13" width="10.125" style="563" hidden="1" customWidth="1"/>
    <col min="14" max="14" width="6.75" style="563" hidden="1" customWidth="1"/>
    <col min="15" max="15" width="13.125" style="563" customWidth="1"/>
    <col min="16" max="16" width="9" style="562"/>
    <col min="17" max="17" width="9.75" style="562" bestFit="1" customWidth="1"/>
    <col min="18" max="16384" width="9" style="562"/>
  </cols>
  <sheetData>
    <row r="1" spans="2:17" s="1" customFormat="1" ht="11.25" customHeight="1" thickBot="1" x14ac:dyDescent="0.35">
      <c r="B1" s="420"/>
      <c r="C1" s="420"/>
      <c r="D1" s="6"/>
      <c r="E1" s="3"/>
      <c r="F1" s="8"/>
      <c r="G1" s="4"/>
      <c r="H1" s="79"/>
      <c r="I1" s="92"/>
      <c r="J1" s="92"/>
      <c r="K1" s="92"/>
      <c r="L1" s="92"/>
      <c r="M1" s="92"/>
      <c r="N1" s="92"/>
      <c r="O1" s="92"/>
    </row>
    <row r="2" spans="2:17" s="235" customFormat="1" ht="21" customHeight="1" thickTop="1" thickBot="1" x14ac:dyDescent="0.35">
      <c r="B2" s="236"/>
      <c r="C2" s="237"/>
      <c r="D2" s="237"/>
      <c r="E2" s="237"/>
      <c r="F2" s="237"/>
      <c r="G2" s="1678" t="s">
        <v>1756</v>
      </c>
      <c r="H2" s="1679"/>
      <c r="I2" s="1679"/>
      <c r="J2" s="1679"/>
      <c r="K2" s="1679"/>
      <c r="L2" s="1679"/>
      <c r="M2" s="1679"/>
      <c r="N2" s="1679"/>
      <c r="O2" s="1680"/>
    </row>
    <row r="3" spans="2:17" s="235" customFormat="1" ht="21" customHeight="1" thickTop="1" x14ac:dyDescent="0.3">
      <c r="B3" s="238"/>
      <c r="C3" s="237" t="s">
        <v>468</v>
      </c>
      <c r="D3" s="237"/>
      <c r="E3" s="237"/>
      <c r="F3" s="188"/>
      <c r="G3" s="474"/>
      <c r="H3" s="188"/>
      <c r="I3" s="188"/>
      <c r="J3" s="188"/>
      <c r="K3" s="188"/>
      <c r="L3" s="188"/>
      <c r="M3" s="188"/>
      <c r="N3" s="188"/>
      <c r="O3" s="188"/>
    </row>
    <row r="4" spans="2:17" s="1" customFormat="1" ht="16.5" customHeight="1" x14ac:dyDescent="0.3">
      <c r="B4" s="238"/>
      <c r="C4" s="237" t="s">
        <v>469</v>
      </c>
      <c r="D4" s="237"/>
      <c r="E4" s="237"/>
      <c r="F4" s="240"/>
      <c r="G4" s="241"/>
      <c r="H4" s="242"/>
      <c r="I4" s="240"/>
      <c r="J4" s="240"/>
      <c r="K4" s="240"/>
      <c r="L4" s="240"/>
      <c r="M4" s="240"/>
      <c r="N4" s="240"/>
      <c r="O4" s="240"/>
    </row>
    <row r="5" spans="2:17" s="235" customFormat="1" ht="18" customHeight="1" x14ac:dyDescent="0.3">
      <c r="B5" s="238"/>
      <c r="C5" s="237" t="s">
        <v>145</v>
      </c>
      <c r="D5" s="237"/>
      <c r="E5" s="237"/>
      <c r="F5" s="188"/>
      <c r="G5" s="474"/>
      <c r="H5" s="188"/>
      <c r="I5" s="188"/>
      <c r="J5" s="188"/>
      <c r="K5" s="188"/>
      <c r="L5" s="188"/>
      <c r="M5" s="188"/>
      <c r="N5" s="188"/>
      <c r="O5" s="188"/>
    </row>
    <row r="6" spans="2:17" s="1" customFormat="1" ht="18" customHeight="1" x14ac:dyDescent="0.3">
      <c r="B6" s="244"/>
      <c r="C6" s="420" t="s">
        <v>144</v>
      </c>
      <c r="D6" s="420"/>
      <c r="E6" s="420"/>
      <c r="F6" s="240"/>
      <c r="G6" s="241"/>
      <c r="H6" s="242"/>
      <c r="I6" s="240"/>
      <c r="J6" s="240"/>
      <c r="K6" s="240"/>
      <c r="L6" s="240"/>
      <c r="M6" s="240"/>
      <c r="N6" s="240"/>
      <c r="O6" s="240"/>
    </row>
    <row r="7" spans="2:17" s="1" customFormat="1" ht="19.5" customHeight="1" x14ac:dyDescent="0.3">
      <c r="B7" s="244"/>
      <c r="C7" s="153" t="s">
        <v>157</v>
      </c>
      <c r="D7" s="153"/>
      <c r="E7" s="153"/>
      <c r="F7" s="240"/>
      <c r="G7" s="241"/>
      <c r="H7" s="242"/>
      <c r="I7" s="240"/>
      <c r="J7" s="240"/>
      <c r="K7" s="240"/>
      <c r="L7" s="240"/>
      <c r="M7" s="240"/>
      <c r="N7" s="240"/>
      <c r="O7" s="240"/>
      <c r="Q7" s="211"/>
    </row>
    <row r="8" spans="2:17" s="235" customFormat="1" ht="20.25" customHeight="1" x14ac:dyDescent="0.3">
      <c r="B8" s="244"/>
      <c r="C8" s="153" t="s">
        <v>158</v>
      </c>
      <c r="D8" s="153"/>
      <c r="E8" s="153"/>
      <c r="F8" s="188"/>
      <c r="G8" s="474"/>
      <c r="H8" s="188"/>
      <c r="I8" s="188"/>
      <c r="J8" s="188"/>
      <c r="K8" s="188"/>
      <c r="L8" s="188"/>
      <c r="M8" s="188"/>
      <c r="N8" s="188"/>
      <c r="O8" s="188"/>
    </row>
    <row r="9" spans="2:17" s="1" customFormat="1" ht="18.75" customHeight="1" x14ac:dyDescent="0.3">
      <c r="B9" s="244"/>
      <c r="C9" s="153" t="s">
        <v>159</v>
      </c>
      <c r="D9" s="153"/>
      <c r="E9" s="153"/>
      <c r="F9" s="240"/>
      <c r="G9" s="241"/>
      <c r="H9" s="242"/>
      <c r="I9" s="240"/>
      <c r="J9" s="240"/>
      <c r="K9" s="240"/>
      <c r="L9" s="240"/>
      <c r="M9" s="240"/>
      <c r="N9" s="240"/>
      <c r="O9" s="240"/>
    </row>
    <row r="10" spans="2:17" s="235" customFormat="1" ht="18" customHeight="1" x14ac:dyDescent="0.3">
      <c r="B10" s="244"/>
      <c r="C10" s="153" t="s">
        <v>160</v>
      </c>
      <c r="D10" s="153"/>
      <c r="E10" s="153"/>
      <c r="F10" s="188"/>
      <c r="G10" s="474"/>
      <c r="H10" s="188"/>
      <c r="I10" s="188"/>
      <c r="J10" s="188"/>
      <c r="K10" s="188"/>
      <c r="L10" s="188"/>
      <c r="M10" s="188"/>
      <c r="N10" s="188"/>
      <c r="O10" s="188"/>
    </row>
    <row r="11" spans="2:17" s="175" customFormat="1" ht="22.5" customHeight="1" x14ac:dyDescent="0.3">
      <c r="B11" s="238"/>
      <c r="C11" s="245" t="s">
        <v>136</v>
      </c>
      <c r="D11" s="245"/>
      <c r="E11" s="245"/>
      <c r="F11" s="240"/>
      <c r="G11" s="241"/>
      <c r="H11" s="246"/>
      <c r="I11" s="240"/>
      <c r="J11" s="240"/>
      <c r="K11" s="240"/>
      <c r="L11" s="240"/>
      <c r="M11" s="240"/>
      <c r="N11" s="240"/>
      <c r="O11" s="240"/>
    </row>
    <row r="12" spans="2:17" s="370" customFormat="1" ht="39" customHeight="1" x14ac:dyDescent="0.2">
      <c r="B12" s="248" t="s">
        <v>38</v>
      </c>
      <c r="C12" s="1681" t="s">
        <v>40</v>
      </c>
      <c r="D12" s="1682"/>
      <c r="E12" s="248" t="s">
        <v>36</v>
      </c>
      <c r="F12" s="248" t="s">
        <v>39</v>
      </c>
      <c r="G12" s="250" t="s">
        <v>1750</v>
      </c>
      <c r="H12" s="252" t="s">
        <v>10</v>
      </c>
      <c r="I12" s="252" t="s">
        <v>11</v>
      </c>
      <c r="J12" s="252" t="s">
        <v>12</v>
      </c>
      <c r="K12" s="252" t="s">
        <v>13</v>
      </c>
      <c r="L12" s="252" t="s">
        <v>14</v>
      </c>
      <c r="M12" s="252" t="s">
        <v>18</v>
      </c>
      <c r="N12" s="252" t="s">
        <v>92</v>
      </c>
      <c r="O12" s="252" t="s">
        <v>113</v>
      </c>
    </row>
    <row r="13" spans="2:17" s="154" customFormat="1" ht="18.75" x14ac:dyDescent="0.2">
      <c r="C13" s="428" t="s">
        <v>439</v>
      </c>
      <c r="D13" s="428"/>
      <c r="E13" s="528"/>
      <c r="F13" s="428"/>
      <c r="G13" s="528"/>
      <c r="H13" s="1498">
        <f>SUM(H14+H19+H21+H25+H27+H33)</f>
        <v>0</v>
      </c>
      <c r="I13" s="1498">
        <f t="shared" ref="I13:O13" si="0">SUM(I14+I19+I21+I25+I27+I33)</f>
        <v>25000</v>
      </c>
      <c r="J13" s="1498">
        <f t="shared" si="0"/>
        <v>105000</v>
      </c>
      <c r="K13" s="1498">
        <f t="shared" si="0"/>
        <v>3778200</v>
      </c>
      <c r="L13" s="1498">
        <f t="shared" si="0"/>
        <v>0</v>
      </c>
      <c r="M13" s="1498">
        <f t="shared" si="0"/>
        <v>2704300</v>
      </c>
      <c r="N13" s="1498">
        <f t="shared" si="0"/>
        <v>0</v>
      </c>
      <c r="O13" s="1498">
        <f t="shared" si="0"/>
        <v>6612500</v>
      </c>
    </row>
    <row r="14" spans="2:17" s="154" customFormat="1" ht="18.75" x14ac:dyDescent="0.2">
      <c r="B14" s="430" t="s">
        <v>482</v>
      </c>
      <c r="C14" s="1677" t="s">
        <v>15</v>
      </c>
      <c r="D14" s="1677"/>
      <c r="E14" s="1499"/>
      <c r="F14" s="1500"/>
      <c r="G14" s="1499"/>
      <c r="H14" s="1501">
        <f>SUM(H15:H18)</f>
        <v>0</v>
      </c>
      <c r="I14" s="1501">
        <f t="shared" ref="I14:N14" si="1">SUM(I15:I18)</f>
        <v>4800</v>
      </c>
      <c r="J14" s="1501">
        <f t="shared" si="1"/>
        <v>95000</v>
      </c>
      <c r="K14" s="1501">
        <f t="shared" si="1"/>
        <v>3341500</v>
      </c>
      <c r="L14" s="1501">
        <f t="shared" si="1"/>
        <v>0</v>
      </c>
      <c r="M14" s="1501">
        <f t="shared" si="1"/>
        <v>0</v>
      </c>
      <c r="N14" s="1501">
        <f t="shared" si="1"/>
        <v>0</v>
      </c>
      <c r="O14" s="1501">
        <f>SUM(O15:O18)</f>
        <v>3441300</v>
      </c>
    </row>
    <row r="15" spans="2:17" s="154" customFormat="1" ht="37.5" x14ac:dyDescent="0.2">
      <c r="B15" s="1333"/>
      <c r="C15" s="405" t="s">
        <v>37</v>
      </c>
      <c r="D15" s="372" t="s">
        <v>123</v>
      </c>
      <c r="E15" s="430">
        <v>1</v>
      </c>
      <c r="F15" s="430" t="s">
        <v>120</v>
      </c>
      <c r="G15" s="406" t="s">
        <v>1751</v>
      </c>
      <c r="H15" s="1509"/>
      <c r="I15" s="1509"/>
      <c r="J15" s="1509"/>
      <c r="K15" s="1509">
        <v>3299500</v>
      </c>
      <c r="L15" s="1509"/>
      <c r="M15" s="1509"/>
      <c r="N15" s="1509"/>
      <c r="O15" s="1509">
        <f>SUM(H15:N15)</f>
        <v>3299500</v>
      </c>
    </row>
    <row r="16" spans="2:17" s="154" customFormat="1" ht="37.5" x14ac:dyDescent="0.2">
      <c r="B16" s="1333"/>
      <c r="C16" s="410" t="s">
        <v>50</v>
      </c>
      <c r="D16" s="411" t="s">
        <v>126</v>
      </c>
      <c r="E16" s="289">
        <v>1</v>
      </c>
      <c r="F16" s="289" t="s">
        <v>120</v>
      </c>
      <c r="G16" s="386" t="s">
        <v>484</v>
      </c>
      <c r="H16" s="1510"/>
      <c r="I16" s="1510"/>
      <c r="J16" s="1510"/>
      <c r="K16" s="1510">
        <v>20000</v>
      </c>
      <c r="L16" s="1510"/>
      <c r="M16" s="1510"/>
      <c r="N16" s="1510"/>
      <c r="O16" s="1510">
        <f t="shared" ref="O16:O18" si="2">SUM(H16:N16)</f>
        <v>20000</v>
      </c>
    </row>
    <row r="17" spans="2:15" s="154" customFormat="1" ht="37.5" x14ac:dyDescent="0.2">
      <c r="B17" s="1333"/>
      <c r="C17" s="410" t="s">
        <v>51</v>
      </c>
      <c r="D17" s="411" t="s">
        <v>132</v>
      </c>
      <c r="E17" s="289">
        <v>6</v>
      </c>
      <c r="F17" s="289" t="s">
        <v>120</v>
      </c>
      <c r="G17" s="386" t="s">
        <v>1752</v>
      </c>
      <c r="H17" s="1510"/>
      <c r="I17" s="1510">
        <v>4800</v>
      </c>
      <c r="J17" s="1510">
        <v>5000</v>
      </c>
      <c r="K17" s="1510">
        <v>10000</v>
      </c>
      <c r="L17" s="1510"/>
      <c r="M17" s="1510"/>
      <c r="N17" s="1510"/>
      <c r="O17" s="1510">
        <f t="shared" si="2"/>
        <v>19800</v>
      </c>
    </row>
    <row r="18" spans="2:15" s="154" customFormat="1" ht="18.75" x14ac:dyDescent="0.2">
      <c r="B18" s="1333"/>
      <c r="C18" s="415" t="s">
        <v>52</v>
      </c>
      <c r="D18" s="373" t="s">
        <v>133</v>
      </c>
      <c r="E18" s="304">
        <v>6</v>
      </c>
      <c r="F18" s="304" t="s">
        <v>120</v>
      </c>
      <c r="G18" s="396" t="s">
        <v>493</v>
      </c>
      <c r="H18" s="1506"/>
      <c r="I18" s="1506"/>
      <c r="J18" s="1506">
        <v>90000</v>
      </c>
      <c r="K18" s="1506">
        <v>12000</v>
      </c>
      <c r="L18" s="1506"/>
      <c r="M18" s="1506"/>
      <c r="N18" s="1506"/>
      <c r="O18" s="1506">
        <f t="shared" si="2"/>
        <v>102000</v>
      </c>
    </row>
    <row r="19" spans="2:15" s="154" customFormat="1" ht="18.75" x14ac:dyDescent="0.2">
      <c r="B19" s="1333"/>
      <c r="C19" s="1673" t="s">
        <v>2</v>
      </c>
      <c r="D19" s="1674"/>
      <c r="E19" s="1499"/>
      <c r="F19" s="557"/>
      <c r="G19" s="1237"/>
      <c r="H19" s="1501">
        <f>SUM(H20)</f>
        <v>0</v>
      </c>
      <c r="I19" s="1501">
        <f t="shared" ref="I19:N19" si="3">SUM(I20)</f>
        <v>7200</v>
      </c>
      <c r="J19" s="1501">
        <f t="shared" si="3"/>
        <v>0</v>
      </c>
      <c r="K19" s="1501">
        <f t="shared" si="3"/>
        <v>12800</v>
      </c>
      <c r="L19" s="1501">
        <f t="shared" si="3"/>
        <v>0</v>
      </c>
      <c r="M19" s="1501">
        <f t="shared" si="3"/>
        <v>0</v>
      </c>
      <c r="N19" s="1501">
        <f t="shared" si="3"/>
        <v>0</v>
      </c>
      <c r="O19" s="1501">
        <f>SUM(O20)</f>
        <v>20000</v>
      </c>
    </row>
    <row r="20" spans="2:15" s="154" customFormat="1" ht="37.5" x14ac:dyDescent="0.2">
      <c r="B20" s="1333"/>
      <c r="C20" s="1502" t="s">
        <v>53</v>
      </c>
      <c r="D20" s="1504" t="s">
        <v>440</v>
      </c>
      <c r="E20" s="280">
        <v>2</v>
      </c>
      <c r="F20" s="280" t="s">
        <v>120</v>
      </c>
      <c r="G20" s="1505" t="s">
        <v>488</v>
      </c>
      <c r="H20" s="1503"/>
      <c r="I20" s="1503">
        <v>7200</v>
      </c>
      <c r="J20" s="1503"/>
      <c r="K20" s="1503">
        <v>12800</v>
      </c>
      <c r="L20" s="1503"/>
      <c r="M20" s="1503"/>
      <c r="N20" s="1503"/>
      <c r="O20" s="1503">
        <f>SUM(I20:N20)</f>
        <v>20000</v>
      </c>
    </row>
    <row r="21" spans="2:15" s="154" customFormat="1" ht="18.75" x14ac:dyDescent="0.2">
      <c r="B21" s="1333"/>
      <c r="C21" s="1673" t="s">
        <v>87</v>
      </c>
      <c r="D21" s="1674"/>
      <c r="E21" s="1499"/>
      <c r="F21" s="557"/>
      <c r="G21" s="260"/>
      <c r="H21" s="1501">
        <f t="shared" ref="H21:O21" si="4">SUM(H22:H24)</f>
        <v>0</v>
      </c>
      <c r="I21" s="1501">
        <f t="shared" si="4"/>
        <v>13000</v>
      </c>
      <c r="J21" s="1501">
        <f t="shared" si="4"/>
        <v>10000</v>
      </c>
      <c r="K21" s="1501">
        <f t="shared" si="4"/>
        <v>85000</v>
      </c>
      <c r="L21" s="1501">
        <f t="shared" si="4"/>
        <v>0</v>
      </c>
      <c r="M21" s="1501">
        <f t="shared" si="4"/>
        <v>0</v>
      </c>
      <c r="N21" s="1501">
        <f t="shared" si="4"/>
        <v>0</v>
      </c>
      <c r="O21" s="1501">
        <f t="shared" si="4"/>
        <v>108000</v>
      </c>
    </row>
    <row r="22" spans="2:15" s="154" customFormat="1" ht="18.75" x14ac:dyDescent="0.2">
      <c r="B22" s="1333"/>
      <c r="C22" s="405" t="s">
        <v>54</v>
      </c>
      <c r="D22" s="372" t="s">
        <v>129</v>
      </c>
      <c r="E22" s="430">
        <v>3</v>
      </c>
      <c r="F22" s="430" t="s">
        <v>120</v>
      </c>
      <c r="G22" s="1511" t="s">
        <v>489</v>
      </c>
      <c r="H22" s="1509"/>
      <c r="I22" s="1509">
        <v>13000</v>
      </c>
      <c r="J22" s="1509"/>
      <c r="K22" s="1509">
        <v>5000</v>
      </c>
      <c r="L22" s="1509"/>
      <c r="M22" s="1509"/>
      <c r="N22" s="1509"/>
      <c r="O22" s="1509">
        <f>SUM(H22:N22)</f>
        <v>18000</v>
      </c>
    </row>
    <row r="23" spans="2:15" s="154" customFormat="1" ht="18.75" x14ac:dyDescent="0.2">
      <c r="B23" s="1333"/>
      <c r="C23" s="410" t="s">
        <v>55</v>
      </c>
      <c r="D23" s="411" t="s">
        <v>753</v>
      </c>
      <c r="E23" s="289">
        <v>3</v>
      </c>
      <c r="F23" s="289" t="s">
        <v>120</v>
      </c>
      <c r="G23" s="386" t="s">
        <v>754</v>
      </c>
      <c r="H23" s="1510"/>
      <c r="I23" s="1510"/>
      <c r="J23" s="1510">
        <v>10000</v>
      </c>
      <c r="K23" s="1510">
        <v>40000</v>
      </c>
      <c r="L23" s="1510"/>
      <c r="M23" s="1510"/>
      <c r="N23" s="1510"/>
      <c r="O23" s="1510">
        <f>SUM(H23:N23)</f>
        <v>50000</v>
      </c>
    </row>
    <row r="24" spans="2:15" s="154" customFormat="1" ht="37.5" x14ac:dyDescent="0.2">
      <c r="B24" s="1333"/>
      <c r="C24" s="415" t="s">
        <v>56</v>
      </c>
      <c r="D24" s="373" t="s">
        <v>130</v>
      </c>
      <c r="E24" s="304">
        <v>3</v>
      </c>
      <c r="F24" s="304" t="s">
        <v>120</v>
      </c>
      <c r="G24" s="396" t="s">
        <v>490</v>
      </c>
      <c r="H24" s="1506"/>
      <c r="I24" s="1506"/>
      <c r="J24" s="1506"/>
      <c r="K24" s="1506">
        <v>40000</v>
      </c>
      <c r="L24" s="1506"/>
      <c r="M24" s="1506"/>
      <c r="N24" s="1506"/>
      <c r="O24" s="1506">
        <f>SUM(H24:N24)</f>
        <v>40000</v>
      </c>
    </row>
    <row r="25" spans="2:15" s="154" customFormat="1" ht="18.75" x14ac:dyDescent="0.2">
      <c r="B25" s="1333"/>
      <c r="C25" s="1673" t="s">
        <v>3</v>
      </c>
      <c r="D25" s="1674"/>
      <c r="E25" s="1499"/>
      <c r="F25" s="557"/>
      <c r="G25" s="260"/>
      <c r="H25" s="1501">
        <f>SUM(H26)</f>
        <v>0</v>
      </c>
      <c r="I25" s="1501">
        <f t="shared" ref="I25:N25" si="5">SUM(I26)</f>
        <v>0</v>
      </c>
      <c r="J25" s="1501">
        <f t="shared" si="5"/>
        <v>0</v>
      </c>
      <c r="K25" s="1501">
        <f t="shared" si="5"/>
        <v>90000</v>
      </c>
      <c r="L25" s="1501">
        <f t="shared" si="5"/>
        <v>0</v>
      </c>
      <c r="M25" s="1501">
        <f t="shared" si="5"/>
        <v>0</v>
      </c>
      <c r="N25" s="1501">
        <f t="shared" si="5"/>
        <v>0</v>
      </c>
      <c r="O25" s="1501">
        <f>SUM(O26)</f>
        <v>90000</v>
      </c>
    </row>
    <row r="26" spans="2:15" s="154" customFormat="1" ht="37.5" x14ac:dyDescent="0.2">
      <c r="B26" s="1333"/>
      <c r="C26" s="1502" t="s">
        <v>58</v>
      </c>
      <c r="D26" s="1504" t="s">
        <v>131</v>
      </c>
      <c r="E26" s="280">
        <v>5</v>
      </c>
      <c r="F26" s="280" t="s">
        <v>120</v>
      </c>
      <c r="G26" s="1505" t="s">
        <v>1753</v>
      </c>
      <c r="H26" s="1503"/>
      <c r="I26" s="1503"/>
      <c r="J26" s="1503"/>
      <c r="K26" s="1503">
        <v>90000</v>
      </c>
      <c r="L26" s="1503"/>
      <c r="M26" s="1503"/>
      <c r="N26" s="1503"/>
      <c r="O26" s="1503">
        <f>SUM(H26:N26)</f>
        <v>90000</v>
      </c>
    </row>
    <row r="27" spans="2:15" s="154" customFormat="1" ht="18.75" x14ac:dyDescent="0.2">
      <c r="B27" s="1333"/>
      <c r="C27" s="1673" t="s">
        <v>4</v>
      </c>
      <c r="D27" s="1674"/>
      <c r="E27" s="1499"/>
      <c r="F27" s="557"/>
      <c r="G27" s="260"/>
      <c r="H27" s="1501">
        <f>SUM(H28:H32)</f>
        <v>0</v>
      </c>
      <c r="I27" s="1501">
        <f t="shared" ref="I27:N27" si="6">SUM(I28:I32)</f>
        <v>0</v>
      </c>
      <c r="J27" s="1501">
        <f t="shared" si="6"/>
        <v>0</v>
      </c>
      <c r="K27" s="1501">
        <f>SUM(K28:K32)</f>
        <v>248900</v>
      </c>
      <c r="L27" s="1501">
        <f t="shared" si="6"/>
        <v>0</v>
      </c>
      <c r="M27" s="1501">
        <f t="shared" si="6"/>
        <v>0</v>
      </c>
      <c r="N27" s="1501">
        <f t="shared" si="6"/>
        <v>0</v>
      </c>
      <c r="O27" s="1501">
        <f>SUM(O28:O32)</f>
        <v>248900</v>
      </c>
    </row>
    <row r="28" spans="2:15" s="154" customFormat="1" ht="37.5" x14ac:dyDescent="0.2">
      <c r="B28" s="1333"/>
      <c r="C28" s="405" t="s">
        <v>59</v>
      </c>
      <c r="D28" s="372" t="s">
        <v>124</v>
      </c>
      <c r="E28" s="430">
        <v>4</v>
      </c>
      <c r="F28" s="430" t="s">
        <v>120</v>
      </c>
      <c r="G28" s="406" t="s">
        <v>1754</v>
      </c>
      <c r="H28" s="1509"/>
      <c r="I28" s="1509"/>
      <c r="J28" s="1509"/>
      <c r="K28" s="1509">
        <v>39900</v>
      </c>
      <c r="L28" s="1509"/>
      <c r="M28" s="1509"/>
      <c r="N28" s="1509"/>
      <c r="O28" s="1509">
        <f>SUM(H28:N28)</f>
        <v>39900</v>
      </c>
    </row>
    <row r="29" spans="2:15" s="154" customFormat="1" ht="37.5" x14ac:dyDescent="0.2">
      <c r="B29" s="1333"/>
      <c r="C29" s="415" t="s">
        <v>60</v>
      </c>
      <c r="D29" s="373" t="s">
        <v>125</v>
      </c>
      <c r="E29" s="304">
        <v>4</v>
      </c>
      <c r="F29" s="304" t="s">
        <v>120</v>
      </c>
      <c r="G29" s="470" t="s">
        <v>1754</v>
      </c>
      <c r="H29" s="1506"/>
      <c r="I29" s="1506"/>
      <c r="J29" s="1506"/>
      <c r="K29" s="1506">
        <v>139000</v>
      </c>
      <c r="L29" s="1506"/>
      <c r="M29" s="1506"/>
      <c r="N29" s="1506"/>
      <c r="O29" s="1506">
        <f t="shared" ref="O29:O32" si="7">SUM(H29:N29)</f>
        <v>139000</v>
      </c>
    </row>
    <row r="30" spans="2:15" s="154" customFormat="1" ht="37.5" x14ac:dyDescent="0.2">
      <c r="B30" s="436"/>
      <c r="C30" s="405" t="s">
        <v>61</v>
      </c>
      <c r="D30" s="372" t="s">
        <v>127</v>
      </c>
      <c r="E30" s="430">
        <v>9</v>
      </c>
      <c r="F30" s="430" t="s">
        <v>120</v>
      </c>
      <c r="G30" s="1511" t="s">
        <v>485</v>
      </c>
      <c r="H30" s="1509"/>
      <c r="I30" s="1509"/>
      <c r="J30" s="1509"/>
      <c r="K30" s="1509">
        <v>20000</v>
      </c>
      <c r="L30" s="1509"/>
      <c r="M30" s="1509"/>
      <c r="N30" s="1509"/>
      <c r="O30" s="1509">
        <f t="shared" si="7"/>
        <v>20000</v>
      </c>
    </row>
    <row r="31" spans="2:15" s="154" customFormat="1" ht="37.5" x14ac:dyDescent="0.2">
      <c r="B31" s="1333"/>
      <c r="C31" s="410" t="s">
        <v>62</v>
      </c>
      <c r="D31" s="411" t="s">
        <v>128</v>
      </c>
      <c r="E31" s="289">
        <v>9</v>
      </c>
      <c r="F31" s="289" t="s">
        <v>120</v>
      </c>
      <c r="G31" s="386" t="s">
        <v>487</v>
      </c>
      <c r="H31" s="1510"/>
      <c r="I31" s="1510"/>
      <c r="J31" s="1510"/>
      <c r="K31" s="1510">
        <v>40000</v>
      </c>
      <c r="L31" s="1510"/>
      <c r="M31" s="1510"/>
      <c r="N31" s="1510"/>
      <c r="O31" s="1510">
        <f t="shared" si="7"/>
        <v>40000</v>
      </c>
    </row>
    <row r="32" spans="2:15" s="154" customFormat="1" ht="37.5" x14ac:dyDescent="0.2">
      <c r="B32" s="1333"/>
      <c r="C32" s="415" t="s">
        <v>63</v>
      </c>
      <c r="D32" s="373" t="s">
        <v>17</v>
      </c>
      <c r="E32" s="304">
        <v>9</v>
      </c>
      <c r="F32" s="304" t="s">
        <v>120</v>
      </c>
      <c r="G32" s="396" t="s">
        <v>1755</v>
      </c>
      <c r="H32" s="1506"/>
      <c r="I32" s="1506"/>
      <c r="J32" s="1506"/>
      <c r="K32" s="1506">
        <v>10000</v>
      </c>
      <c r="L32" s="1506"/>
      <c r="M32" s="1506"/>
      <c r="N32" s="1506"/>
      <c r="O32" s="1506">
        <f t="shared" si="7"/>
        <v>10000</v>
      </c>
    </row>
    <row r="33" spans="2:15" s="154" customFormat="1" ht="18.75" x14ac:dyDescent="0.2">
      <c r="B33" s="1333"/>
      <c r="C33" s="1673" t="s">
        <v>121</v>
      </c>
      <c r="D33" s="1674"/>
      <c r="E33" s="1499"/>
      <c r="F33" s="557"/>
      <c r="G33" s="260"/>
      <c r="H33" s="1501">
        <f>SUM(H34:H38)</f>
        <v>0</v>
      </c>
      <c r="I33" s="1501">
        <f t="shared" ref="I33:O33" si="8">SUM(I34:I38)</f>
        <v>0</v>
      </c>
      <c r="J33" s="1501">
        <f t="shared" si="8"/>
        <v>0</v>
      </c>
      <c r="K33" s="1501">
        <f t="shared" si="8"/>
        <v>0</v>
      </c>
      <c r="L33" s="1501">
        <f t="shared" si="8"/>
        <v>0</v>
      </c>
      <c r="M33" s="1501">
        <f t="shared" si="8"/>
        <v>2704300</v>
      </c>
      <c r="N33" s="1501">
        <f t="shared" si="8"/>
        <v>0</v>
      </c>
      <c r="O33" s="1501">
        <f t="shared" si="8"/>
        <v>2704300</v>
      </c>
    </row>
    <row r="34" spans="2:15" s="154" customFormat="1" ht="37.5" x14ac:dyDescent="0.2">
      <c r="B34" s="1333"/>
      <c r="C34" s="410" t="s">
        <v>64</v>
      </c>
      <c r="D34" s="1322" t="s">
        <v>2015</v>
      </c>
      <c r="E34" s="289">
        <v>1</v>
      </c>
      <c r="F34" s="546" t="s">
        <v>120</v>
      </c>
      <c r="G34" s="386" t="s">
        <v>755</v>
      </c>
      <c r="H34" s="1510"/>
      <c r="I34" s="1510"/>
      <c r="J34" s="1510"/>
      <c r="K34" s="1510"/>
      <c r="L34" s="1510"/>
      <c r="M34" s="1510">
        <v>1420100</v>
      </c>
      <c r="N34" s="1510"/>
      <c r="O34" s="1510">
        <f>SUM(H34:N34)</f>
        <v>1420100</v>
      </c>
    </row>
    <row r="35" spans="2:15" s="154" customFormat="1" ht="37.5" x14ac:dyDescent="0.2">
      <c r="B35" s="1333"/>
      <c r="C35" s="410" t="s">
        <v>65</v>
      </c>
      <c r="D35" s="1322" t="s">
        <v>2016</v>
      </c>
      <c r="E35" s="546">
        <v>1</v>
      </c>
      <c r="F35" s="546" t="s">
        <v>120</v>
      </c>
      <c r="G35" s="386" t="s">
        <v>755</v>
      </c>
      <c r="H35" s="1510"/>
      <c r="I35" s="1510"/>
      <c r="J35" s="1510"/>
      <c r="K35" s="1510"/>
      <c r="L35" s="1510"/>
      <c r="M35" s="1510">
        <v>412200</v>
      </c>
      <c r="N35" s="1510"/>
      <c r="O35" s="1510">
        <f t="shared" ref="O35:O38" si="9">SUM(H35:N35)</f>
        <v>412200</v>
      </c>
    </row>
    <row r="36" spans="2:15" s="154" customFormat="1" ht="37.5" x14ac:dyDescent="0.2">
      <c r="B36" s="1333"/>
      <c r="C36" s="410" t="s">
        <v>66</v>
      </c>
      <c r="D36" s="1322" t="s">
        <v>2017</v>
      </c>
      <c r="E36" s="289">
        <v>1</v>
      </c>
      <c r="F36" s="546" t="s">
        <v>120</v>
      </c>
      <c r="G36" s="386" t="s">
        <v>755</v>
      </c>
      <c r="H36" s="1510"/>
      <c r="I36" s="1510"/>
      <c r="J36" s="1510"/>
      <c r="K36" s="1510"/>
      <c r="L36" s="1510"/>
      <c r="M36" s="1510">
        <v>246700</v>
      </c>
      <c r="N36" s="1510"/>
      <c r="O36" s="1510">
        <f t="shared" si="9"/>
        <v>246700</v>
      </c>
    </row>
    <row r="37" spans="2:15" s="154" customFormat="1" ht="37.5" x14ac:dyDescent="0.2">
      <c r="B37" s="1333"/>
      <c r="C37" s="410" t="s">
        <v>167</v>
      </c>
      <c r="D37" s="1322" t="s">
        <v>2019</v>
      </c>
      <c r="E37" s="546">
        <v>1</v>
      </c>
      <c r="F37" s="546" t="s">
        <v>120</v>
      </c>
      <c r="G37" s="386" t="s">
        <v>755</v>
      </c>
      <c r="H37" s="1510"/>
      <c r="I37" s="1510"/>
      <c r="J37" s="1510"/>
      <c r="K37" s="1510"/>
      <c r="L37" s="1510"/>
      <c r="M37" s="1510">
        <v>266500</v>
      </c>
      <c r="N37" s="1510"/>
      <c r="O37" s="1510">
        <f t="shared" si="9"/>
        <v>266500</v>
      </c>
    </row>
    <row r="38" spans="2:15" s="154" customFormat="1" ht="37.5" x14ac:dyDescent="0.2">
      <c r="B38" s="436"/>
      <c r="C38" s="415" t="s">
        <v>187</v>
      </c>
      <c r="D38" s="1634" t="s">
        <v>2018</v>
      </c>
      <c r="E38" s="304">
        <v>1</v>
      </c>
      <c r="F38" s="545" t="s">
        <v>120</v>
      </c>
      <c r="G38" s="396" t="s">
        <v>755</v>
      </c>
      <c r="H38" s="1506"/>
      <c r="I38" s="1506"/>
      <c r="J38" s="1506"/>
      <c r="K38" s="1506"/>
      <c r="L38" s="1506"/>
      <c r="M38" s="1506">
        <v>358800</v>
      </c>
      <c r="N38" s="1506"/>
      <c r="O38" s="1506">
        <f t="shared" si="9"/>
        <v>358800</v>
      </c>
    </row>
    <row r="39" spans="2:15" ht="20.25" customHeight="1" x14ac:dyDescent="0.25"/>
    <row r="40" spans="2:15" s="175" customFormat="1" ht="18.75" x14ac:dyDescent="0.3">
      <c r="B40" s="236"/>
      <c r="C40" s="236" t="s">
        <v>146</v>
      </c>
      <c r="D40" s="281"/>
      <c r="E40" s="282"/>
      <c r="F40" s="240"/>
      <c r="G40" s="241"/>
      <c r="H40" s="283"/>
      <c r="I40" s="284"/>
      <c r="J40" s="284"/>
      <c r="K40" s="284"/>
      <c r="L40" s="284"/>
      <c r="M40" s="284"/>
      <c r="N40" s="284"/>
      <c r="O40" s="284"/>
    </row>
    <row r="41" spans="2:15" s="1" customFormat="1" ht="18.75" customHeight="1" x14ac:dyDescent="0.3">
      <c r="B41" s="420"/>
      <c r="C41" s="1649" t="s">
        <v>147</v>
      </c>
      <c r="D41" s="1650"/>
      <c r="E41" s="286" t="s">
        <v>113</v>
      </c>
      <c r="F41" s="286"/>
      <c r="G41" s="566" t="s">
        <v>148</v>
      </c>
      <c r="H41" s="287"/>
      <c r="I41" s="286"/>
      <c r="J41" s="286"/>
      <c r="K41" s="286"/>
      <c r="L41" s="286"/>
      <c r="M41" s="286"/>
      <c r="N41" s="286"/>
      <c r="O41" s="286" t="s">
        <v>149</v>
      </c>
    </row>
    <row r="42" spans="2:15" s="1" customFormat="1" ht="18.75" customHeight="1" x14ac:dyDescent="0.3">
      <c r="B42" s="420"/>
      <c r="C42" s="1675" t="s">
        <v>153</v>
      </c>
      <c r="D42" s="1676"/>
      <c r="E42" s="567"/>
      <c r="F42" s="290"/>
      <c r="G42" s="154"/>
      <c r="H42" s="291"/>
      <c r="I42" s="290"/>
      <c r="J42" s="290"/>
      <c r="K42" s="290"/>
      <c r="L42" s="290"/>
      <c r="M42" s="290"/>
      <c r="O42" s="292"/>
    </row>
    <row r="43" spans="2:15" s="1" customFormat="1" ht="18.75" x14ac:dyDescent="0.3">
      <c r="B43" s="420"/>
      <c r="C43" s="293"/>
      <c r="D43" s="411" t="s">
        <v>150</v>
      </c>
      <c r="E43" s="1507">
        <f>I13</f>
        <v>25000</v>
      </c>
      <c r="F43" s="290"/>
      <c r="G43" s="154"/>
      <c r="H43" s="291"/>
      <c r="I43" s="290"/>
      <c r="J43" s="290"/>
      <c r="K43" s="290"/>
      <c r="L43" s="290"/>
      <c r="M43" s="290"/>
      <c r="O43" s="292"/>
    </row>
    <row r="44" spans="2:15" s="1" customFormat="1" ht="18.75" x14ac:dyDescent="0.3">
      <c r="B44" s="420"/>
      <c r="C44" s="293"/>
      <c r="D44" s="411" t="s">
        <v>151</v>
      </c>
      <c r="E44" s="1507">
        <f>J13</f>
        <v>105000</v>
      </c>
      <c r="F44" s="290"/>
      <c r="G44" s="154"/>
      <c r="H44" s="291"/>
      <c r="I44" s="290"/>
      <c r="J44" s="290"/>
      <c r="K44" s="290"/>
      <c r="L44" s="290"/>
      <c r="M44" s="290"/>
      <c r="O44" s="292"/>
    </row>
    <row r="45" spans="2:15" s="1" customFormat="1" ht="18.75" x14ac:dyDescent="0.3">
      <c r="B45" s="420"/>
      <c r="C45" s="293"/>
      <c r="D45" s="411" t="s">
        <v>152</v>
      </c>
      <c r="E45" s="1507">
        <f>K13</f>
        <v>3778200</v>
      </c>
      <c r="F45" s="290"/>
      <c r="G45" s="6"/>
      <c r="H45" s="291"/>
      <c r="I45" s="290"/>
      <c r="J45" s="290"/>
      <c r="K45" s="290"/>
      <c r="L45" s="290"/>
      <c r="M45" s="290"/>
      <c r="N45" s="211"/>
      <c r="O45" s="292"/>
    </row>
    <row r="46" spans="2:15" s="1" customFormat="1" ht="18.75" customHeight="1" x14ac:dyDescent="0.3">
      <c r="B46" s="420"/>
      <c r="C46" s="1657" t="s">
        <v>18</v>
      </c>
      <c r="D46" s="1659"/>
      <c r="E46" s="567"/>
      <c r="F46" s="290"/>
      <c r="G46" s="154"/>
      <c r="H46" s="291"/>
      <c r="I46" s="290"/>
      <c r="J46" s="290"/>
      <c r="K46" s="290"/>
      <c r="L46" s="290"/>
      <c r="M46" s="290"/>
      <c r="O46" s="292"/>
    </row>
    <row r="47" spans="2:15" s="1" customFormat="1" ht="18.75" x14ac:dyDescent="0.3">
      <c r="B47" s="1630"/>
      <c r="C47" s="293"/>
      <c r="D47" s="411" t="s">
        <v>2020</v>
      </c>
      <c r="E47" s="1507">
        <v>1420100</v>
      </c>
      <c r="F47" s="290"/>
      <c r="G47" s="154"/>
      <c r="H47" s="291"/>
      <c r="I47" s="290"/>
      <c r="J47" s="290"/>
      <c r="K47" s="290"/>
      <c r="L47" s="290"/>
      <c r="M47" s="290"/>
      <c r="O47" s="292"/>
    </row>
    <row r="48" spans="2:15" s="1" customFormat="1" ht="18.75" x14ac:dyDescent="0.3">
      <c r="B48" s="1630"/>
      <c r="C48" s="293"/>
      <c r="D48" s="411" t="s">
        <v>2021</v>
      </c>
      <c r="E48" s="1507">
        <v>412200</v>
      </c>
      <c r="F48" s="290"/>
      <c r="G48" s="154"/>
      <c r="H48" s="291"/>
      <c r="I48" s="290"/>
      <c r="J48" s="290"/>
      <c r="K48" s="290"/>
      <c r="L48" s="290"/>
      <c r="M48" s="290"/>
      <c r="O48" s="292"/>
    </row>
    <row r="49" spans="2:16" s="1" customFormat="1" ht="18.75" x14ac:dyDescent="0.3">
      <c r="B49" s="1630"/>
      <c r="C49" s="293"/>
      <c r="D49" s="411" t="s">
        <v>2022</v>
      </c>
      <c r="E49" s="1507">
        <v>246700</v>
      </c>
      <c r="F49" s="290"/>
      <c r="G49" s="154"/>
      <c r="H49" s="291"/>
      <c r="I49" s="290"/>
      <c r="J49" s="290"/>
      <c r="K49" s="290"/>
      <c r="L49" s="290"/>
      <c r="M49" s="290"/>
      <c r="O49" s="292"/>
    </row>
    <row r="50" spans="2:16" s="1" customFormat="1" ht="18.75" x14ac:dyDescent="0.3">
      <c r="B50" s="1630"/>
      <c r="C50" s="293"/>
      <c r="D50" s="411" t="s">
        <v>2023</v>
      </c>
      <c r="E50" s="1507">
        <v>266500</v>
      </c>
      <c r="F50" s="290"/>
      <c r="G50" s="154"/>
      <c r="H50" s="291"/>
      <c r="I50" s="290"/>
      <c r="J50" s="290"/>
      <c r="K50" s="290"/>
      <c r="L50" s="290"/>
      <c r="M50" s="290"/>
      <c r="O50" s="292"/>
    </row>
    <row r="51" spans="2:16" s="1" customFormat="1" ht="18.75" x14ac:dyDescent="0.3">
      <c r="B51" s="1630"/>
      <c r="C51" s="293"/>
      <c r="D51" s="411" t="s">
        <v>2024</v>
      </c>
      <c r="E51" s="1507">
        <v>358800</v>
      </c>
      <c r="F51" s="290"/>
      <c r="G51" s="154"/>
      <c r="H51" s="291"/>
      <c r="I51" s="290"/>
      <c r="J51" s="290"/>
      <c r="K51" s="290"/>
      <c r="L51" s="290"/>
      <c r="M51" s="290"/>
      <c r="O51" s="292"/>
    </row>
    <row r="52" spans="2:16" s="1" customFormat="1" ht="18.75" customHeight="1" x14ac:dyDescent="0.3">
      <c r="B52" s="420"/>
      <c r="C52" s="1649" t="s">
        <v>122</v>
      </c>
      <c r="D52" s="1651"/>
      <c r="E52" s="1508">
        <f>SUM(E42:F51)</f>
        <v>6612500</v>
      </c>
      <c r="F52" s="305"/>
      <c r="G52" s="305">
        <v>2704300</v>
      </c>
      <c r="H52" s="305"/>
      <c r="I52" s="305"/>
      <c r="J52" s="305"/>
      <c r="K52" s="305"/>
      <c r="L52" s="305"/>
      <c r="M52" s="305"/>
      <c r="N52" s="305"/>
      <c r="O52" s="305">
        <f>SUM(E52-G52)</f>
        <v>3908200</v>
      </c>
      <c r="P52" s="306"/>
    </row>
    <row r="53" spans="2:16" s="1" customFormat="1" ht="18.75" x14ac:dyDescent="0.3">
      <c r="B53" s="420"/>
      <c r="C53" s="241"/>
      <c r="D53" s="241"/>
      <c r="E53" s="241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2:16" s="175" customFormat="1" ht="18.75" x14ac:dyDescent="0.3">
      <c r="B54" s="236"/>
      <c r="C54" s="236" t="s">
        <v>1758</v>
      </c>
      <c r="D54" s="6"/>
      <c r="E54" s="282"/>
      <c r="F54" s="240"/>
      <c r="G54" s="241"/>
      <c r="H54" s="283"/>
      <c r="I54" s="284"/>
      <c r="J54" s="284"/>
      <c r="K54" s="284"/>
      <c r="L54" s="284"/>
      <c r="M54" s="284"/>
      <c r="N54" s="284"/>
      <c r="O54" s="284"/>
      <c r="P54" s="284"/>
    </row>
    <row r="55" spans="2:16" ht="18.75" x14ac:dyDescent="0.25">
      <c r="D55" s="564" t="s">
        <v>1757</v>
      </c>
    </row>
  </sheetData>
  <mergeCells count="12">
    <mergeCell ref="C14:D14"/>
    <mergeCell ref="C19:D19"/>
    <mergeCell ref="C21:D21"/>
    <mergeCell ref="C25:D25"/>
    <mergeCell ref="G2:O2"/>
    <mergeCell ref="C12:D12"/>
    <mergeCell ref="C27:D27"/>
    <mergeCell ref="C33:D33"/>
    <mergeCell ref="C42:D42"/>
    <mergeCell ref="C46:D46"/>
    <mergeCell ref="C52:D52"/>
    <mergeCell ref="C41:D41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30</vt:i4>
      </vt:variant>
      <vt:variant>
        <vt:lpstr>ช่วงที่มีชื่อ</vt:lpstr>
      </vt:variant>
      <vt:variant>
        <vt:i4>18</vt:i4>
      </vt:variant>
    </vt:vector>
  </HeadingPairs>
  <TitlesOfParts>
    <vt:vector size="48" baseType="lpstr">
      <vt:lpstr>ส่วนที่ 2</vt:lpstr>
      <vt:lpstr>ใบหน้าแผนงาน 1</vt:lpstr>
      <vt:lpstr>ใบหน้า</vt:lpstr>
      <vt:lpstr>ใบหน้าครุ</vt:lpstr>
      <vt:lpstr>ครุศาสตร์</vt:lpstr>
      <vt:lpstr>ครุศาสตร์ (2)</vt:lpstr>
      <vt:lpstr>ใบหน้าสาธิต</vt:lpstr>
      <vt:lpstr>โรงเรียนสาธิต</vt:lpstr>
      <vt:lpstr>รร.สาธิต (2)</vt:lpstr>
      <vt:lpstr>ใบหน้ามนุษย์</vt:lpstr>
      <vt:lpstr>มนุษย์</vt:lpstr>
      <vt:lpstr>มนุษย์ (2)</vt:lpstr>
      <vt:lpstr>ใบหน้าการจัดการ</vt:lpstr>
      <vt:lpstr>การจัดการ</vt:lpstr>
      <vt:lpstr>การจัดการ (2)</vt:lpstr>
      <vt:lpstr>ใบหน้าวิทฯ</vt:lpstr>
      <vt:lpstr>วิทย์</vt:lpstr>
      <vt:lpstr>วิทย์ (2)</vt:lpstr>
      <vt:lpstr>ใบหน้าศูนย์วิทฯ</vt:lpstr>
      <vt:lpstr>ศูนย์วิทย์</vt:lpstr>
      <vt:lpstr>ศูนย์วิทย์  (2)</vt:lpstr>
      <vt:lpstr>ใบหน้าเกษตร</vt:lpstr>
      <vt:lpstr>เกษตร</vt:lpstr>
      <vt:lpstr>เกษตร (2)</vt:lpstr>
      <vt:lpstr>ใบหน้าอุต</vt:lpstr>
      <vt:lpstr>อุตสาหกรรม</vt:lpstr>
      <vt:lpstr>อุต (2)</vt:lpstr>
      <vt:lpstr>ใบหน้าพยาบาล</vt:lpstr>
      <vt:lpstr>พยาบาล</vt:lpstr>
      <vt:lpstr>พยาบาล (2)</vt:lpstr>
      <vt:lpstr>อุตสาหกรรม!Print_Area</vt:lpstr>
      <vt:lpstr>การจัดการ!Print_Titles</vt:lpstr>
      <vt:lpstr>'การจัดการ (2)'!Print_Titles</vt:lpstr>
      <vt:lpstr>เกษตร!Print_Titles</vt:lpstr>
      <vt:lpstr>'เกษตร (2)'!Print_Titles</vt:lpstr>
      <vt:lpstr>ครุศาสตร์!Print_Titles</vt:lpstr>
      <vt:lpstr>'ครุศาสตร์ (2)'!Print_Titles</vt:lpstr>
      <vt:lpstr>พยาบาล!Print_Titles</vt:lpstr>
      <vt:lpstr>'พยาบาล (2)'!Print_Titles</vt:lpstr>
      <vt:lpstr>มนุษย์!Print_Titles</vt:lpstr>
      <vt:lpstr>'มนุษย์ (2)'!Print_Titles</vt:lpstr>
      <vt:lpstr>'รร.สาธิต (2)'!Print_Titles</vt:lpstr>
      <vt:lpstr>โรงเรียนสาธิต!Print_Titles</vt:lpstr>
      <vt:lpstr>วิทย์!Print_Titles</vt:lpstr>
      <vt:lpstr>'วิทย์ (2)'!Print_Titles</vt:lpstr>
      <vt:lpstr>ศูนย์วิทย์!Print_Titles</vt:lpstr>
      <vt:lpstr>'อุต (2)'!Print_Titles</vt:lpstr>
      <vt:lpstr>อุตสาหกรรม!Print_Titles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</dc:creator>
  <cp:lastModifiedBy>Wilawan</cp:lastModifiedBy>
  <cp:lastPrinted>2021-09-17T04:31:56Z</cp:lastPrinted>
  <dcterms:created xsi:type="dcterms:W3CDTF">2016-05-03T08:15:14Z</dcterms:created>
  <dcterms:modified xsi:type="dcterms:W3CDTF">2021-10-01T06:59:35Z</dcterms:modified>
</cp:coreProperties>
</file>